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harts/chart3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drawings/drawing4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10"/>
  <workbookPr defaultThemeVersion="124226"/>
  <mc:AlternateContent xmlns:mc="http://schemas.openxmlformats.org/markup-compatibility/2006">
    <mc:Choice Requires="x15">
      <x15ac:absPath xmlns:x15ac="http://schemas.microsoft.com/office/spreadsheetml/2010/11/ac" url="/Users/chelseafleck/Documents/"/>
    </mc:Choice>
  </mc:AlternateContent>
  <xr:revisionPtr revIDLastSave="0" documentId="8_{F9F4E17D-CC00-E244-A523-6AF1354BD03C}" xr6:coauthVersionLast="45" xr6:coauthVersionMax="45" xr10:uidLastSave="{00000000-0000-0000-0000-000000000000}"/>
  <bookViews>
    <workbookView xWindow="0" yWindow="460" windowWidth="14400" windowHeight="15520" activeTab="4" xr2:uid="{00000000-000D-0000-FFFF-FFFF00000000}"/>
  </bookViews>
  <sheets>
    <sheet name="ChartDataSheet_" sheetId="5" state="hidden" r:id="rId1"/>
    <sheet name="Q1" sheetId="7" r:id="rId2"/>
    <sheet name="Q2" sheetId="1" r:id="rId3"/>
    <sheet name="Q3" sheetId="11" r:id="rId4"/>
    <sheet name="Q4-Q7" sheetId="10" r:id="rId5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B30" i="7" l="1"/>
  <c r="F27" i="7" l="1"/>
  <c r="E13" i="1"/>
  <c r="E7" i="1"/>
  <c r="B5" i="1" s="1"/>
  <c r="E8" i="1"/>
  <c r="E9" i="1"/>
  <c r="E10" i="1"/>
  <c r="E11" i="1"/>
  <c r="B12" i="1"/>
  <c r="B13" i="1"/>
  <c r="E14" i="1"/>
  <c r="B15" i="1"/>
  <c r="B17" i="1"/>
  <c r="B19" i="1"/>
  <c r="E19" i="1"/>
  <c r="B20" i="1"/>
  <c r="E20" i="1"/>
  <c r="B23" i="1"/>
  <c r="B25" i="1"/>
  <c r="B27" i="1"/>
  <c r="B29" i="1"/>
  <c r="B31" i="1"/>
  <c r="B33" i="1"/>
  <c r="G16" i="11"/>
  <c r="G14" i="11"/>
  <c r="G15" i="11"/>
  <c r="E21" i="1" l="1"/>
  <c r="E12" i="1"/>
  <c r="B8" i="1"/>
  <c r="B9" i="1"/>
  <c r="B16" i="1"/>
  <c r="B10" i="1"/>
  <c r="B6" i="1"/>
  <c r="B21" i="1"/>
  <c r="B18" i="1"/>
  <c r="B34" i="1"/>
  <c r="B32" i="1"/>
  <c r="B30" i="1"/>
  <c r="B28" i="1"/>
  <c r="B26" i="1"/>
  <c r="B24" i="1"/>
  <c r="B22" i="1"/>
  <c r="B14" i="1"/>
  <c r="B11" i="1"/>
  <c r="B7" i="1"/>
  <c r="F11" i="7"/>
  <c r="G8" i="7" l="1"/>
  <c r="G7" i="7"/>
  <c r="G10" i="7"/>
  <c r="G9" i="7"/>
  <c r="B35" i="1"/>
  <c r="H9" i="7" l="1"/>
  <c r="H8" i="7"/>
  <c r="H7" i="7"/>
  <c r="H10" i="7"/>
</calcChain>
</file>

<file path=xl/sharedStrings.xml><?xml version="1.0" encoding="utf-8"?>
<sst xmlns="http://schemas.openxmlformats.org/spreadsheetml/2006/main" count="143" uniqueCount="131">
  <si>
    <t>ER Time (in minutes)</t>
  </si>
  <si>
    <t xml:space="preserve">Mean  </t>
  </si>
  <si>
    <t>Median</t>
  </si>
  <si>
    <t>Mode</t>
  </si>
  <si>
    <t>Maximum</t>
  </si>
  <si>
    <t>Minimum</t>
  </si>
  <si>
    <t>Range</t>
  </si>
  <si>
    <t xml:space="preserve"> </t>
  </si>
  <si>
    <t>This worksheet contains values required for MegaStat charts.</t>
  </si>
  <si>
    <t>Boxplot  6/27/2010 21:42.27</t>
  </si>
  <si>
    <t>Dotplot  6/27/2010 21:42.27</t>
  </si>
  <si>
    <t>n</t>
  </si>
  <si>
    <t>Variance</t>
  </si>
  <si>
    <t>Std Dev</t>
  </si>
  <si>
    <t>(a)</t>
  </si>
  <si>
    <t>Total</t>
  </si>
  <si>
    <t>9-11</t>
  </si>
  <si>
    <t>6-8</t>
  </si>
  <si>
    <t>3-5</t>
  </si>
  <si>
    <t>0-2</t>
  </si>
  <si>
    <t>Visits Per Year</t>
  </si>
  <si>
    <t>Person#</t>
  </si>
  <si>
    <t>Number of Visits</t>
  </si>
  <si>
    <t>Number of People</t>
  </si>
  <si>
    <t>Cumulative Frequency</t>
  </si>
  <si>
    <t>Relative Frequency</t>
  </si>
  <si>
    <t>[0,3]</t>
  </si>
  <si>
    <t>[3,6]</t>
  </si>
  <si>
    <t>[6,9]</t>
  </si>
  <si>
    <t>[9,12]</t>
  </si>
  <si>
    <t>Bin Category</t>
  </si>
  <si>
    <t>Label</t>
  </si>
  <si>
    <t xml:space="preserve">( b) </t>
  </si>
  <si>
    <t>(c)</t>
  </si>
  <si>
    <t>Clearly identify final answers</t>
  </si>
  <si>
    <t>b.      event A and event B are mutually exclusive</t>
  </si>
  <si>
    <t>d.      None of the above</t>
  </si>
  <si>
    <t>Age in Years as of July 2018</t>
  </si>
  <si>
    <t>Health Status, {1=well below avg, 2 = below avg, 3=avg, 4 = above avg, 5= well above avg}</t>
  </si>
  <si>
    <t>Primary Payment Means, {0=None, 1 = Self-Pay, 2= 3d party}</t>
  </si>
  <si>
    <t>Number of Primary Care Visits in 08</t>
  </si>
  <si>
    <t>Patient's Body Temperature for 2018 Visits</t>
  </si>
  <si>
    <t>Type of Variable</t>
  </si>
  <si>
    <t>Level of Measurement</t>
  </si>
  <si>
    <t>Age</t>
  </si>
  <si>
    <t>Health Status</t>
  </si>
  <si>
    <t>Payment Means</t>
  </si>
  <si>
    <t>Visits</t>
  </si>
  <si>
    <t>Body Temperature</t>
  </si>
  <si>
    <t>0 to 3</t>
  </si>
  <si>
    <t>greater than 3 to 6</t>
  </si>
  <si>
    <t>greater than 6 to 9</t>
  </si>
  <si>
    <t>greater than 9 to 12</t>
  </si>
  <si>
    <t>d) Using the frequency distribution you developed above, create a bar chart of this data (Number of People column).  Ensure the titles and axis labels are meaningful (10 pts)</t>
  </si>
  <si>
    <t xml:space="preserve">     c) Mode</t>
  </si>
  <si>
    <t>Variable Name</t>
  </si>
  <si>
    <t>a)  Identify the type of variable (categorical/discrete/continuous) and level of measurement (nominal, ordinal, interval or ratio) for each of the columns. (20 pts)</t>
  </si>
  <si>
    <t>b)  Create a pie chart for age.  Would a pie chart be appropriate and meaningful for age in this instance?  Why or why not? (10 pts)</t>
  </si>
  <si>
    <t>2 a-d.    The manager at an emergency room is interested in describing how long patients are spending in the ER.  She collects a sample of the length of time patients are treated in the emergency room (in minutes).</t>
  </si>
  <si>
    <t xml:space="preserve">3 a-c.  The data represent a sample of 30 patients who visited a primary care clinic in Lubbock. </t>
  </si>
  <si>
    <t>5.  Choose the most appropriate measure of central tendency for the graph shown.  (5 pts)</t>
  </si>
  <si>
    <t>b) Calculate the interquartile range (IQR) for ER time.  What does the IQR represent? (10 pts).</t>
  </si>
  <si>
    <t xml:space="preserve">  (5 pts) </t>
  </si>
  <si>
    <t>Bin</t>
  </si>
  <si>
    <t>1 a-f.    A health service organization is interested in the number of visits per person per year.  Using the 25 observation data given, construct a) frequency distribution (5 pts); b) a relative frequency distribution (5 pts); and c) a cumulative frequency distribution (5 pts).</t>
  </si>
  <si>
    <t xml:space="preserve">     a) Standard Deviation</t>
  </si>
  <si>
    <t xml:space="preserve">     b) Variance</t>
  </si>
  <si>
    <t xml:space="preserve">     d) Median</t>
  </si>
  <si>
    <t xml:space="preserve">     e) Mean</t>
  </si>
  <si>
    <t>a.      event A and event B are independent</t>
  </si>
  <si>
    <t>4.   If the P(A or B) = P(A) + P(B) then :</t>
  </si>
  <si>
    <t>c.       P(A and B) = P(B)</t>
  </si>
  <si>
    <t>c)  How many of the 30 patients had Health Status of above average or well above average?  You randomly choose 1 of the 30 patients.  What is the probability of choosing a Self Pay patient? (10 pts)</t>
  </si>
  <si>
    <t>e) Calculate the mean patient visits per year and provide your answer to 2 decimal places. (5 pts)</t>
  </si>
  <si>
    <t>7.     What percentage of a normal distribution is contained by 2.5 standard deviations above the mean (mean to +2.5σ)? (Hint:  Draw a normal distribution curve and determine what area under the curve you are interested in calculating.  See Appendix D). Provide your answer to two decimal places (e.g., 32.54%). (15 pts)</t>
  </si>
  <si>
    <t>f) Create a histogram with these 4 bins using the raw data (Column B: Visits Per Year).  (15 pts)</t>
  </si>
  <si>
    <t>a) Find the following numerical measures using Data Analysis.  Provide the Data Analysis Output in your spreadsheet. (15 pts):</t>
  </si>
  <si>
    <t>c)  Label the 5-Number Summary on the boxplot shown with name and numeric value. Hint: The answers to parts a) and b) should provide the numeric values. (10 pts).</t>
  </si>
  <si>
    <t>iQR</t>
  </si>
  <si>
    <t>Q1</t>
  </si>
  <si>
    <t>Q3</t>
  </si>
  <si>
    <t>Categorial</t>
  </si>
  <si>
    <t>Discrete</t>
  </si>
  <si>
    <t xml:space="preserve">Continous </t>
  </si>
  <si>
    <t>30 to 50</t>
  </si>
  <si>
    <t>under 30</t>
  </si>
  <si>
    <t xml:space="preserve">over 50 </t>
  </si>
  <si>
    <t>Pie chart Below</t>
  </si>
  <si>
    <t xml:space="preserve">SelfPay </t>
  </si>
  <si>
    <t>9</t>
  </si>
  <si>
    <t>30</t>
  </si>
  <si>
    <t>=F23/G23</t>
  </si>
  <si>
    <t xml:space="preserve">1/3 of the patients </t>
  </si>
  <si>
    <t>Partt #1</t>
  </si>
  <si>
    <t xml:space="preserve">Yes , bc there are less than 6 categories. </t>
  </si>
  <si>
    <t xml:space="preserve">Part 2 </t>
  </si>
  <si>
    <t>ordinal</t>
  </si>
  <si>
    <t>nominal</t>
  </si>
  <si>
    <t>Rattio</t>
  </si>
  <si>
    <t>Ratio</t>
  </si>
  <si>
    <t>Interval</t>
  </si>
  <si>
    <t>Partt#2</t>
  </si>
  <si>
    <r>
      <t xml:space="preserve">6.  Fill in the blanks:  A </t>
    </r>
    <r>
      <rPr>
        <b/>
        <sz val="11"/>
        <color rgb="FF000000"/>
        <rFont val="Calibri"/>
        <family val="2"/>
        <scheme val="minor"/>
      </rPr>
      <t>parameter</t>
    </r>
    <r>
      <rPr>
        <sz val="11"/>
        <color rgb="FF000000"/>
        <rFont val="Calibri"/>
        <family val="2"/>
        <scheme val="minor"/>
      </rPr>
      <t xml:space="preserve"> is a measure of a population characteristic while a </t>
    </r>
    <r>
      <rPr>
        <b/>
        <sz val="11"/>
        <color rgb="FF000000"/>
        <rFont val="Calibri"/>
        <family val="2"/>
        <scheme val="minor"/>
      </rPr>
      <t>stattistic</t>
    </r>
    <r>
      <rPr>
        <sz val="11"/>
        <color rgb="FF000000"/>
        <rFont val="Calibri"/>
        <family val="2"/>
        <scheme val="minor"/>
      </rPr>
      <t xml:space="preserve"> is a measure of a characteristic of a sample.  (5 pts)</t>
    </r>
  </si>
  <si>
    <t>Mean</t>
  </si>
  <si>
    <t>BIN</t>
  </si>
  <si>
    <t>0-3</t>
  </si>
  <si>
    <t>4-6</t>
  </si>
  <si>
    <t>7-9</t>
  </si>
  <si>
    <t>10-12</t>
  </si>
  <si>
    <t>More</t>
  </si>
  <si>
    <t>Frequency</t>
  </si>
  <si>
    <t>Answer F</t>
  </si>
  <si>
    <t>posted below</t>
  </si>
  <si>
    <t>Answer D</t>
  </si>
  <si>
    <t>boys</t>
  </si>
  <si>
    <t>girls</t>
  </si>
  <si>
    <t>mean</t>
  </si>
  <si>
    <t>standard dev</t>
  </si>
  <si>
    <t>150-138</t>
  </si>
  <si>
    <t>130-12o</t>
  </si>
  <si>
    <t>Using Figure D-3 from Appendix D, Area under the curve from mean to +2.50 st dev = .49379</t>
  </si>
  <si>
    <t>See slides 21 &amp; 22 in Week 2 Slides</t>
  </si>
  <si>
    <t>You are close, but I cannot follow your work  -7.5</t>
  </si>
  <si>
    <t>Nominal</t>
  </si>
  <si>
    <t>Continuous</t>
  </si>
  <si>
    <t>OK, you made it meaningful by categorizing the age.  Make sure you put a descriptive title on all charts.</t>
  </si>
  <si>
    <t>You left off the last value, 175  -1</t>
  </si>
  <si>
    <t>I see that you calculated using formulas. Instructions were to use Data Analysis.  No data analysis output -5</t>
  </si>
  <si>
    <t>Not answer what IQR means/represents  -4</t>
  </si>
  <si>
    <t>You can change the format of the cell to add more decimal places.</t>
  </si>
  <si>
    <t>Grade: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</si>
</sst>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sz val="11"/>
      <color theme="1"/>
      <name val="Calibri"/>
      <family val="2"/>
      <scheme val="minor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sz val="11"/>
      <color rgb="FF000000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rgb="FF000000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10"/>
      <color rgb="FFFF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3" tint="0.79998168889431442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9" fontId="9" fillId="0" borderId="0" applyFont="0" applyFill="0" applyBorder="0" applyAlignment="0" applyProtection="0"/>
  </cellStyleXfs>
  <cellXfs count="73">
    <xf numFmtId="0" fontId="0" fillId="0" borderId="0" xfId="0"/>
    <xf numFmtId="0" fontId="2" fillId="0" borderId="0" xfId="1"/>
    <xf numFmtId="0" fontId="2" fillId="0" borderId="0" xfId="1" applyAlignment="1">
      <alignment horizontal="center"/>
    </xf>
    <xf numFmtId="0" fontId="2" fillId="0" borderId="4" xfId="1" applyBorder="1" applyAlignment="1">
      <alignment horizontal="center"/>
    </xf>
    <xf numFmtId="0" fontId="2" fillId="0" borderId="5" xfId="1" applyBorder="1" applyAlignment="1">
      <alignment horizontal="center"/>
    </xf>
    <xf numFmtId="0" fontId="2" fillId="0" borderId="6" xfId="1" applyBorder="1" applyAlignment="1">
      <alignment horizontal="center"/>
    </xf>
    <xf numFmtId="0" fontId="2" fillId="0" borderId="7" xfId="1" applyBorder="1" applyAlignment="1">
      <alignment horizontal="center"/>
    </xf>
    <xf numFmtId="0" fontId="3" fillId="0" borderId="9" xfId="1" applyFont="1" applyBorder="1" applyAlignment="1">
      <alignment horizontal="center"/>
    </xf>
    <xf numFmtId="0" fontId="3" fillId="0" borderId="8" xfId="1" applyFont="1" applyBorder="1" applyAlignment="1">
      <alignment horizontal="center"/>
    </xf>
    <xf numFmtId="0" fontId="3" fillId="0" borderId="3" xfId="1" applyFont="1" applyBorder="1"/>
    <xf numFmtId="0" fontId="3" fillId="0" borderId="3" xfId="1" applyFont="1" applyBorder="1" applyAlignment="1">
      <alignment horizontal="center" wrapText="1"/>
    </xf>
    <xf numFmtId="0" fontId="3" fillId="0" borderId="2" xfId="1" applyFont="1" applyBorder="1" applyAlignment="1">
      <alignment horizontal="center" wrapText="1"/>
    </xf>
    <xf numFmtId="0" fontId="3" fillId="0" borderId="10" xfId="1" applyFont="1" applyBorder="1" applyAlignment="1">
      <alignment horizontal="center" wrapText="1"/>
    </xf>
    <xf numFmtId="0" fontId="3" fillId="0" borderId="11" xfId="1" applyFont="1" applyBorder="1" applyAlignment="1">
      <alignment horizontal="center"/>
    </xf>
    <xf numFmtId="0" fontId="3" fillId="0" borderId="10" xfId="1" applyFont="1" applyBorder="1" applyAlignment="1">
      <alignment horizontal="center"/>
    </xf>
    <xf numFmtId="0" fontId="0" fillId="2" borderId="12" xfId="0" applyFill="1" applyBorder="1"/>
    <xf numFmtId="0" fontId="2" fillId="0" borderId="0" xfId="1" applyAlignment="1">
      <alignment vertical="center"/>
    </xf>
    <xf numFmtId="0" fontId="0" fillId="0" borderId="0" xfId="0" applyAlignment="1">
      <alignment horizontal="left" wrapText="1"/>
    </xf>
    <xf numFmtId="0" fontId="4" fillId="0" borderId="0" xfId="0" applyFont="1"/>
    <xf numFmtId="0" fontId="4" fillId="0" borderId="13" xfId="0" applyFont="1" applyBorder="1"/>
    <xf numFmtId="0" fontId="4" fillId="0" borderId="13" xfId="0" applyFont="1" applyBorder="1" applyAlignment="1">
      <alignment wrapText="1"/>
    </xf>
    <xf numFmtId="0" fontId="0" fillId="0" borderId="0" xfId="0" applyAlignment="1">
      <alignment horizontal="center"/>
    </xf>
    <xf numFmtId="0" fontId="0" fillId="0" borderId="13" xfId="0" applyBorder="1"/>
    <xf numFmtId="0" fontId="5" fillId="0" borderId="0" xfId="0" applyFont="1" applyAlignment="1">
      <alignment vertical="center"/>
    </xf>
    <xf numFmtId="0" fontId="5" fillId="0" borderId="0" xfId="0" applyFont="1" applyAlignment="1">
      <alignment horizontal="left" vertical="center" indent="4"/>
    </xf>
    <xf numFmtId="0" fontId="6" fillId="0" borderId="0" xfId="0" applyFont="1" applyAlignment="1">
      <alignment horizontal="left" vertical="center" indent="4"/>
    </xf>
    <xf numFmtId="0" fontId="6" fillId="0" borderId="0" xfId="0" applyFont="1" applyAlignment="1">
      <alignment vertical="center"/>
    </xf>
    <xf numFmtId="0" fontId="7" fillId="0" borderId="0" xfId="0" applyFont="1"/>
    <xf numFmtId="1" fontId="0" fillId="0" borderId="13" xfId="0" applyNumberFormat="1" applyBorder="1"/>
    <xf numFmtId="0" fontId="0" fillId="0" borderId="13" xfId="0" applyBorder="1" applyAlignment="1">
      <alignment horizontal="center"/>
    </xf>
    <xf numFmtId="2" fontId="0" fillId="0" borderId="13" xfId="0" applyNumberFormat="1" applyBorder="1"/>
    <xf numFmtId="0" fontId="0" fillId="0" borderId="0" xfId="0" applyAlignment="1">
      <alignment wrapText="1"/>
    </xf>
    <xf numFmtId="0" fontId="8" fillId="0" borderId="0" xfId="0" applyFont="1"/>
    <xf numFmtId="0" fontId="2" fillId="3" borderId="13" xfId="1" applyFill="1" applyBorder="1" applyAlignment="1">
      <alignment horizontal="center"/>
    </xf>
    <xf numFmtId="1" fontId="2" fillId="0" borderId="13" xfId="1" applyNumberFormat="1" applyBorder="1" applyAlignment="1">
      <alignment horizontal="center"/>
    </xf>
    <xf numFmtId="2" fontId="2" fillId="0" borderId="0" xfId="1" applyNumberFormat="1" applyAlignment="1">
      <alignment horizontal="center"/>
    </xf>
    <xf numFmtId="0" fontId="1" fillId="0" borderId="13" xfId="0" applyFont="1" applyBorder="1" applyAlignment="1">
      <alignment horizontal="right"/>
    </xf>
    <xf numFmtId="0" fontId="0" fillId="3" borderId="13" xfId="0" applyFill="1" applyBorder="1"/>
    <xf numFmtId="2" fontId="4" fillId="3" borderId="13" xfId="0" applyNumberFormat="1" applyFont="1" applyFill="1" applyBorder="1" applyAlignment="1">
      <alignment horizontal="center" wrapText="1"/>
    </xf>
    <xf numFmtId="0" fontId="0" fillId="2" borderId="0" xfId="0" applyFill="1"/>
    <xf numFmtId="0" fontId="0" fillId="2" borderId="0" xfId="0" applyFont="1" applyFill="1"/>
    <xf numFmtId="49" fontId="0" fillId="0" borderId="0" xfId="0" applyNumberFormat="1"/>
    <xf numFmtId="9" fontId="0" fillId="0" borderId="0" xfId="2" applyFont="1"/>
    <xf numFmtId="0" fontId="0" fillId="2" borderId="13" xfId="0" applyFill="1" applyBorder="1" applyAlignment="1">
      <alignment horizontal="left"/>
    </xf>
    <xf numFmtId="0" fontId="0" fillId="2" borderId="13" xfId="0" applyFill="1" applyBorder="1"/>
    <xf numFmtId="16" fontId="0" fillId="2" borderId="0" xfId="0" applyNumberFormat="1" applyFill="1"/>
    <xf numFmtId="10" fontId="0" fillId="2" borderId="0" xfId="0" applyNumberFormat="1" applyFill="1"/>
    <xf numFmtId="0" fontId="10" fillId="2" borderId="0" xfId="0" applyFont="1" applyFill="1"/>
    <xf numFmtId="0" fontId="4" fillId="2" borderId="0" xfId="0" applyFont="1" applyFill="1"/>
    <xf numFmtId="0" fontId="2" fillId="2" borderId="0" xfId="1" applyFill="1"/>
    <xf numFmtId="49" fontId="2" fillId="0" borderId="0" xfId="1" applyNumberFormat="1" applyAlignment="1">
      <alignment horizontal="center"/>
    </xf>
    <xf numFmtId="0" fontId="0" fillId="0" borderId="0" xfId="0" applyNumberFormat="1" applyFill="1" applyBorder="1" applyAlignment="1"/>
    <xf numFmtId="0" fontId="0" fillId="0" borderId="0" xfId="0" applyFill="1" applyBorder="1" applyAlignment="1"/>
    <xf numFmtId="0" fontId="0" fillId="0" borderId="14" xfId="0" applyFill="1" applyBorder="1" applyAlignment="1"/>
    <xf numFmtId="0" fontId="11" fillId="0" borderId="15" xfId="0" applyFont="1" applyFill="1" applyBorder="1" applyAlignment="1">
      <alignment horizontal="center"/>
    </xf>
    <xf numFmtId="0" fontId="2" fillId="2" borderId="0" xfId="1" applyFill="1" applyAlignment="1">
      <alignment horizontal="center"/>
    </xf>
    <xf numFmtId="0" fontId="2" fillId="2" borderId="3" xfId="1" applyFill="1" applyBorder="1" applyAlignment="1">
      <alignment horizontal="center"/>
    </xf>
    <xf numFmtId="0" fontId="2" fillId="2" borderId="2" xfId="1" applyFill="1" applyBorder="1" applyAlignment="1">
      <alignment horizontal="center"/>
    </xf>
    <xf numFmtId="0" fontId="2" fillId="2" borderId="5" xfId="1" applyFill="1" applyBorder="1" applyAlignment="1">
      <alignment horizontal="center"/>
    </xf>
    <xf numFmtId="1" fontId="2" fillId="2" borderId="4" xfId="1" applyNumberFormat="1" applyFill="1" applyBorder="1" applyAlignment="1">
      <alignment horizontal="center"/>
    </xf>
    <xf numFmtId="0" fontId="2" fillId="2" borderId="6" xfId="1" applyFill="1" applyBorder="1" applyAlignment="1">
      <alignment horizontal="center"/>
    </xf>
    <xf numFmtId="0" fontId="2" fillId="2" borderId="1" xfId="1" applyFill="1" applyBorder="1" applyAlignment="1">
      <alignment horizontal="center"/>
    </xf>
    <xf numFmtId="0" fontId="2" fillId="2" borderId="7" xfId="1" applyFill="1" applyBorder="1" applyAlignment="1">
      <alignment horizontal="center"/>
    </xf>
    <xf numFmtId="9" fontId="0" fillId="0" borderId="0" xfId="0" applyNumberFormat="1"/>
    <xf numFmtId="0" fontId="8" fillId="0" borderId="13" xfId="0" applyFont="1" applyBorder="1" applyAlignment="1">
      <alignment horizontal="left"/>
    </xf>
    <xf numFmtId="0" fontId="8" fillId="0" borderId="13" xfId="0" applyFont="1" applyBorder="1"/>
    <xf numFmtId="2" fontId="2" fillId="2" borderId="0" xfId="1" applyNumberFormat="1" applyFill="1"/>
    <xf numFmtId="0" fontId="12" fillId="0" borderId="0" xfId="1" applyFont="1"/>
    <xf numFmtId="0" fontId="12" fillId="0" borderId="0" xfId="1" applyFont="1" applyAlignment="1">
      <alignment horizontal="center"/>
    </xf>
    <xf numFmtId="0" fontId="2" fillId="0" borderId="0" xfId="1" applyAlignment="1">
      <alignment horizontal="left" wrapText="1"/>
    </xf>
    <xf numFmtId="0" fontId="0" fillId="0" borderId="0" xfId="0" applyAlignment="1">
      <alignment horizontal="left" wrapText="1"/>
    </xf>
    <xf numFmtId="0" fontId="7" fillId="0" borderId="0" xfId="0" applyFont="1" applyAlignment="1">
      <alignment horizontal="left" wrapText="1"/>
    </xf>
    <xf numFmtId="0" fontId="7" fillId="2" borderId="0" xfId="0" applyFont="1" applyFill="1" applyAlignment="1">
      <alignment horizontal="left" wrapText="1"/>
    </xf>
  </cellXfs>
  <cellStyles count="3">
    <cellStyle name="Normal" xfId="0" builtinId="0"/>
    <cellStyle name="Normal 2" xfId="1" xr:uid="{00000000-0005-0000-0000-000001000000}"/>
    <cellStyle name="Percent" xfId="2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Visits per year,</a:t>
            </a:r>
            <a:r>
              <a:rPr lang="en-US" baseline="0"/>
              <a:t> per person </a:t>
            </a:r>
            <a:endParaRPr lang="en-US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bar"/>
        <c:grouping val="cluster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'Q1'!$E$7:$E$10</c:f>
              <c:strCache>
                <c:ptCount val="4"/>
                <c:pt idx="0">
                  <c:v>0-2</c:v>
                </c:pt>
                <c:pt idx="1">
                  <c:v>3-5</c:v>
                </c:pt>
                <c:pt idx="2">
                  <c:v>6-8</c:v>
                </c:pt>
                <c:pt idx="3">
                  <c:v>9-11</c:v>
                </c:pt>
              </c:strCache>
            </c:strRef>
          </c:cat>
          <c:val>
            <c:numRef>
              <c:f>'Q1'!$F$7:$F$10</c:f>
              <c:numCache>
                <c:formatCode>0</c:formatCode>
                <c:ptCount val="4"/>
                <c:pt idx="0" formatCode="General">
                  <c:v>9</c:v>
                </c:pt>
                <c:pt idx="1">
                  <c:v>8</c:v>
                </c:pt>
                <c:pt idx="2">
                  <c:v>6</c:v>
                </c:pt>
                <c:pt idx="3" formatCode="General">
                  <c:v>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069-FF42-A4EC-769C7B01CCD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82"/>
        <c:axId val="1410132176"/>
        <c:axId val="1429609312"/>
      </c:barChart>
      <c:catAx>
        <c:axId val="1410132176"/>
        <c:scaling>
          <c:orientation val="minMax"/>
        </c:scaling>
        <c:delete val="0"/>
        <c:axPos val="l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Number of Visits per Year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429609312"/>
        <c:crosses val="autoZero"/>
        <c:auto val="1"/>
        <c:lblAlgn val="ctr"/>
        <c:lblOffset val="100"/>
        <c:noMultiLvlLbl val="0"/>
      </c:catAx>
      <c:valAx>
        <c:axId val="1429609312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Number of People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41013217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Histogram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v>Frequency</c:v>
          </c:tx>
          <c:invertIfNegative val="0"/>
          <c:cat>
            <c:strRef>
              <c:f>'Q1'!$C$67:$C$71</c:f>
              <c:strCache>
                <c:ptCount val="5"/>
                <c:pt idx="0">
                  <c:v>3</c:v>
                </c:pt>
                <c:pt idx="1">
                  <c:v>6</c:v>
                </c:pt>
                <c:pt idx="2">
                  <c:v>9</c:v>
                </c:pt>
                <c:pt idx="3">
                  <c:v>12</c:v>
                </c:pt>
                <c:pt idx="4">
                  <c:v>More</c:v>
                </c:pt>
              </c:strCache>
            </c:strRef>
          </c:cat>
          <c:val>
            <c:numRef>
              <c:f>'Q1'!$D$67:$D$71</c:f>
              <c:numCache>
                <c:formatCode>General</c:formatCode>
                <c:ptCount val="5"/>
                <c:pt idx="0">
                  <c:v>13</c:v>
                </c:pt>
                <c:pt idx="1">
                  <c:v>5</c:v>
                </c:pt>
                <c:pt idx="2">
                  <c:v>6</c:v>
                </c:pt>
                <c:pt idx="3">
                  <c:v>1</c:v>
                </c:pt>
                <c:pt idx="4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CFDD-9B41-B40B-0A215BD12A2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488256080"/>
        <c:axId val="1490907744"/>
      </c:barChart>
      <c:catAx>
        <c:axId val="1488256080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Bin</a:t>
                </a:r>
              </a:p>
            </c:rich>
          </c:tx>
          <c:overlay val="0"/>
        </c:title>
        <c:numFmt formatCode="General" sourceLinked="1"/>
        <c:majorTickMark val="out"/>
        <c:minorTickMark val="none"/>
        <c:tickLblPos val="nextTo"/>
        <c:crossAx val="1490907744"/>
        <c:crosses val="autoZero"/>
        <c:auto val="1"/>
        <c:lblAlgn val="ctr"/>
        <c:lblOffset val="100"/>
        <c:noMultiLvlLbl val="0"/>
      </c:catAx>
      <c:valAx>
        <c:axId val="14909077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Frequency</a:t>
                </a:r>
              </a:p>
            </c:rich>
          </c:tx>
          <c:overlay val="0"/>
        </c:title>
        <c:numFmt formatCode="General" sourceLinked="1"/>
        <c:majorTickMark val="out"/>
        <c:minorTickMark val="none"/>
        <c:tickLblPos val="nextTo"/>
        <c:crossAx val="1488256080"/>
        <c:crosses val="autoZero"/>
        <c:crossBetween val="between"/>
      </c:valAx>
    </c:plotArea>
    <c:legend>
      <c:legendPos val="r"/>
      <c:overlay val="0"/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pieChart>
        <c:varyColors val="1"/>
        <c:ser>
          <c:idx val="0"/>
          <c:order val="0"/>
          <c:dPt>
            <c:idx val="0"/>
            <c:bubble3D val="0"/>
            <c:spPr>
              <a:solidFill>
                <a:schemeClr val="accent1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C2FC-EF41-A7E4-BC781D889BEB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C2FC-EF41-A7E4-BC781D889BEB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5-C2FC-EF41-A7E4-BC781D889BEB}"/>
              </c:ext>
            </c:extLst>
          </c:dPt>
          <c:cat>
            <c:strRef>
              <c:f>'Q3'!$F$14:$F$16</c:f>
              <c:strCache>
                <c:ptCount val="3"/>
                <c:pt idx="0">
                  <c:v>30 to 50</c:v>
                </c:pt>
                <c:pt idx="1">
                  <c:v>under 30</c:v>
                </c:pt>
                <c:pt idx="2">
                  <c:v>over 50 </c:v>
                </c:pt>
              </c:strCache>
            </c:strRef>
          </c:cat>
          <c:val>
            <c:numRef>
              <c:f>'Q3'!$G$14:$G$16</c:f>
              <c:numCache>
                <c:formatCode>General</c:formatCode>
                <c:ptCount val="3"/>
                <c:pt idx="0">
                  <c:v>23</c:v>
                </c:pt>
                <c:pt idx="1">
                  <c:v>4</c:v>
                </c:pt>
                <c:pt idx="2">
                  <c:v>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7CB-7047-9DE5-6CDD1061AC6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1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256306</xdr:colOff>
      <xdr:row>39</xdr:row>
      <xdr:rowOff>19389</xdr:rowOff>
    </xdr:from>
    <xdr:to>
      <xdr:col>9</xdr:col>
      <xdr:colOff>225214</xdr:colOff>
      <xdr:row>49</xdr:row>
      <xdr:rowOff>87252</xdr:rowOff>
    </xdr:to>
    <xdr:graphicFrame macro="">
      <xdr:nvGraphicFramePr>
        <xdr:cNvPr id="4" name="Chart 3">
          <a:extLst>
            <a:ext uri="{FF2B5EF4-FFF2-40B4-BE49-F238E27FC236}">
              <a16:creationId xmlns:a16="http://schemas.microsoft.com/office/drawing/2014/main" id="{5E699DC3-835E-1B4C-B8CD-B155C51C5DCA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4</xdr:col>
      <xdr:colOff>252062</xdr:colOff>
      <xdr:row>55</xdr:row>
      <xdr:rowOff>106641</xdr:rowOff>
    </xdr:from>
    <xdr:to>
      <xdr:col>10</xdr:col>
      <xdr:colOff>1092201</xdr:colOff>
      <xdr:row>69</xdr:row>
      <xdr:rowOff>76200</xdr:rowOff>
    </xdr:to>
    <xdr:graphicFrame macro="">
      <xdr:nvGraphicFramePr>
        <xdr:cNvPr id="10" name="Chart 9">
          <a:extLst>
            <a:ext uri="{FF2B5EF4-FFF2-40B4-BE49-F238E27FC236}">
              <a16:creationId xmlns:a16="http://schemas.microsoft.com/office/drawing/2014/main" id="{6661B8CE-D39F-C843-9412-789AA75B921A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270810</xdr:colOff>
      <xdr:row>22</xdr:row>
      <xdr:rowOff>29511</xdr:rowOff>
    </xdr:from>
    <xdr:to>
      <xdr:col>9</xdr:col>
      <xdr:colOff>381305</xdr:colOff>
      <xdr:row>45</xdr:row>
      <xdr:rowOff>94497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7245CE3D-14FF-490A-86FA-DD16D27C227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789707" y="4147673"/>
          <a:ext cx="3462922" cy="4360574"/>
        </a:xfrm>
        <a:prstGeom prst="rect">
          <a:avLst/>
        </a:prstGeom>
      </xdr:spPr>
    </xdr:pic>
    <xdr:clientData/>
  </xdr:twoCellAnchor>
  <xdr:twoCellAnchor>
    <xdr:from>
      <xdr:col>4</xdr:col>
      <xdr:colOff>504638</xdr:colOff>
      <xdr:row>42</xdr:row>
      <xdr:rowOff>74705</xdr:rowOff>
    </xdr:from>
    <xdr:to>
      <xdr:col>6</xdr:col>
      <xdr:colOff>1260661</xdr:colOff>
      <xdr:row>43</xdr:row>
      <xdr:rowOff>84043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06786B31-F006-F44A-B53E-EABAF2C5DACC}"/>
            </a:ext>
          </a:extLst>
        </xdr:cNvPr>
        <xdr:cNvSpPr txBox="1"/>
      </xdr:nvSpPr>
      <xdr:spPr>
        <a:xfrm>
          <a:off x="4678829" y="7928161"/>
          <a:ext cx="2100729" cy="196103"/>
        </a:xfrm>
        <a:prstGeom prst="rect">
          <a:avLst/>
        </a:prstGeom>
        <a:solidFill>
          <a:srgbClr val="FFFF00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/>
            <a:t>9: Min.</a:t>
          </a:r>
        </a:p>
      </xdr:txBody>
    </xdr:sp>
    <xdr:clientData/>
  </xdr:twoCellAnchor>
  <xdr:twoCellAnchor>
    <xdr:from>
      <xdr:col>4</xdr:col>
      <xdr:colOff>635372</xdr:colOff>
      <xdr:row>41</xdr:row>
      <xdr:rowOff>37354</xdr:rowOff>
    </xdr:from>
    <xdr:to>
      <xdr:col>6</xdr:col>
      <xdr:colOff>1083235</xdr:colOff>
      <xdr:row>42</xdr:row>
      <xdr:rowOff>37353</xdr:rowOff>
    </xdr:to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65F57EC0-0CC4-0343-B723-6C4C59D43D13}"/>
            </a:ext>
          </a:extLst>
        </xdr:cNvPr>
        <xdr:cNvSpPr txBox="1"/>
      </xdr:nvSpPr>
      <xdr:spPr>
        <a:xfrm>
          <a:off x="4809563" y="7704045"/>
          <a:ext cx="1792569" cy="186764"/>
        </a:xfrm>
        <a:prstGeom prst="rect">
          <a:avLst/>
        </a:prstGeom>
        <a:solidFill>
          <a:srgbClr val="FFFF00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solidFill>
                <a:srgbClr val="FF0000"/>
              </a:solidFill>
            </a:rPr>
            <a:t>42.75 Q1</a:t>
          </a:r>
        </a:p>
      </xdr:txBody>
    </xdr:sp>
    <xdr:clientData/>
  </xdr:twoCellAnchor>
  <xdr:twoCellAnchor>
    <xdr:from>
      <xdr:col>4</xdr:col>
      <xdr:colOff>546660</xdr:colOff>
      <xdr:row>38</xdr:row>
      <xdr:rowOff>84043</xdr:rowOff>
    </xdr:from>
    <xdr:to>
      <xdr:col>6</xdr:col>
      <xdr:colOff>1512794</xdr:colOff>
      <xdr:row>40</xdr:row>
      <xdr:rowOff>46691</xdr:rowOff>
    </xdr:to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CF2F233E-717F-F445-9E54-9EBDA7E88ACC}"/>
            </a:ext>
          </a:extLst>
        </xdr:cNvPr>
        <xdr:cNvSpPr txBox="1"/>
      </xdr:nvSpPr>
      <xdr:spPr>
        <a:xfrm>
          <a:off x="4720851" y="7190440"/>
          <a:ext cx="2310840" cy="336177"/>
        </a:xfrm>
        <a:prstGeom prst="rect">
          <a:avLst/>
        </a:prstGeom>
        <a:solidFill>
          <a:srgbClr val="FFFF00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solidFill>
                <a:srgbClr val="FF0000"/>
              </a:solidFill>
            </a:rPr>
            <a:t>86 Median</a:t>
          </a:r>
        </a:p>
      </xdr:txBody>
    </xdr:sp>
    <xdr:clientData/>
  </xdr:twoCellAnchor>
  <xdr:twoCellAnchor>
    <xdr:from>
      <xdr:col>4</xdr:col>
      <xdr:colOff>546660</xdr:colOff>
      <xdr:row>34</xdr:row>
      <xdr:rowOff>112059</xdr:rowOff>
    </xdr:from>
    <xdr:to>
      <xdr:col>6</xdr:col>
      <xdr:colOff>1428750</xdr:colOff>
      <xdr:row>35</xdr:row>
      <xdr:rowOff>177426</xdr:rowOff>
    </xdr:to>
    <xdr:sp macro="" textlink="">
      <xdr:nvSpPr>
        <xdr:cNvPr id="6" name="TextBox 5">
          <a:extLst>
            <a:ext uri="{FF2B5EF4-FFF2-40B4-BE49-F238E27FC236}">
              <a16:creationId xmlns:a16="http://schemas.microsoft.com/office/drawing/2014/main" id="{00739C3E-0AC7-0E4D-AF47-BF8C36062D49}"/>
            </a:ext>
          </a:extLst>
        </xdr:cNvPr>
        <xdr:cNvSpPr txBox="1"/>
      </xdr:nvSpPr>
      <xdr:spPr>
        <a:xfrm>
          <a:off x="4720851" y="6471397"/>
          <a:ext cx="2226796" cy="252132"/>
        </a:xfrm>
        <a:prstGeom prst="rect">
          <a:avLst/>
        </a:prstGeom>
        <a:solidFill>
          <a:srgbClr val="FFFF00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solidFill>
                <a:srgbClr val="FF0000"/>
              </a:solidFill>
            </a:rPr>
            <a:t>148.75-Q3</a:t>
          </a:r>
        </a:p>
      </xdr:txBody>
    </xdr:sp>
    <xdr:clientData/>
  </xdr:twoCellAnchor>
  <xdr:twoCellAnchor>
    <xdr:from>
      <xdr:col>4</xdr:col>
      <xdr:colOff>546659</xdr:colOff>
      <xdr:row>28</xdr:row>
      <xdr:rowOff>158749</xdr:rowOff>
    </xdr:from>
    <xdr:to>
      <xdr:col>6</xdr:col>
      <xdr:colOff>1167278</xdr:colOff>
      <xdr:row>30</xdr:row>
      <xdr:rowOff>28015</xdr:rowOff>
    </xdr:to>
    <xdr:sp macro="" textlink="">
      <xdr:nvSpPr>
        <xdr:cNvPr id="7" name="TextBox 6">
          <a:extLst>
            <a:ext uri="{FF2B5EF4-FFF2-40B4-BE49-F238E27FC236}">
              <a16:creationId xmlns:a16="http://schemas.microsoft.com/office/drawing/2014/main" id="{BE776428-80E7-8C41-B0F9-BDD23F8EB741}"/>
            </a:ext>
          </a:extLst>
        </xdr:cNvPr>
        <xdr:cNvSpPr txBox="1"/>
      </xdr:nvSpPr>
      <xdr:spPr>
        <a:xfrm>
          <a:off x="4720850" y="5397499"/>
          <a:ext cx="1965325" cy="242795"/>
        </a:xfrm>
        <a:prstGeom prst="rect">
          <a:avLst/>
        </a:prstGeom>
        <a:solidFill>
          <a:srgbClr val="FFFF00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solidFill>
                <a:schemeClr val="tx1"/>
              </a:solidFill>
            </a:rPr>
            <a:t>202- Max</a:t>
          </a: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484444</xdr:colOff>
      <xdr:row>26</xdr:row>
      <xdr:rowOff>154449</xdr:rowOff>
    </xdr:from>
    <xdr:to>
      <xdr:col>9</xdr:col>
      <xdr:colOff>222250</xdr:colOff>
      <xdr:row>40</xdr:row>
      <xdr:rowOff>122084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8042E10C-3C99-0C46-A7F8-EC56433ED43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25400</xdr:colOff>
      <xdr:row>9</xdr:row>
      <xdr:rowOff>145301</xdr:rowOff>
    </xdr:from>
    <xdr:to>
      <xdr:col>8</xdr:col>
      <xdr:colOff>101600</xdr:colOff>
      <xdr:row>19</xdr:row>
      <xdr:rowOff>104507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D3D6EF64-8775-4C70-9CC6-41AD9DBF616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854200" y="1802651"/>
          <a:ext cx="3124200" cy="180705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56"/>
  <sheetViews>
    <sheetView workbookViewId="0">
      <selection activeCell="B25" sqref="B25"/>
    </sheetView>
  </sheetViews>
  <sheetFormatPr baseColWidth="10" defaultColWidth="8.83203125" defaultRowHeight="15" x14ac:dyDescent="0.2"/>
  <sheetData>
    <row r="1" spans="1:2" x14ac:dyDescent="0.2">
      <c r="A1" t="s">
        <v>8</v>
      </c>
    </row>
    <row r="3" spans="1:2" x14ac:dyDescent="0.2">
      <c r="A3" t="s">
        <v>9</v>
      </c>
    </row>
    <row r="4" spans="1:2" x14ac:dyDescent="0.2">
      <c r="A4">
        <v>2</v>
      </c>
      <c r="B4">
        <v>9</v>
      </c>
    </row>
    <row r="5" spans="1:2" x14ac:dyDescent="0.2">
      <c r="A5">
        <v>2</v>
      </c>
      <c r="B5">
        <v>39</v>
      </c>
    </row>
    <row r="6" spans="1:2" x14ac:dyDescent="0.2">
      <c r="A6">
        <v>3</v>
      </c>
      <c r="B6">
        <v>39</v>
      </c>
    </row>
    <row r="7" spans="1:2" x14ac:dyDescent="0.2">
      <c r="A7">
        <v>3</v>
      </c>
      <c r="B7">
        <v>86</v>
      </c>
    </row>
    <row r="8" spans="1:2" x14ac:dyDescent="0.2">
      <c r="A8">
        <v>1</v>
      </c>
      <c r="B8">
        <v>86</v>
      </c>
    </row>
    <row r="9" spans="1:2" x14ac:dyDescent="0.2">
      <c r="A9">
        <v>3</v>
      </c>
      <c r="B9">
        <v>86</v>
      </c>
    </row>
    <row r="10" spans="1:2" x14ac:dyDescent="0.2">
      <c r="A10">
        <v>3</v>
      </c>
      <c r="B10">
        <v>142.5</v>
      </c>
    </row>
    <row r="11" spans="1:2" x14ac:dyDescent="0.2">
      <c r="A11">
        <v>2</v>
      </c>
      <c r="B11">
        <v>142.5</v>
      </c>
    </row>
    <row r="12" spans="1:2" x14ac:dyDescent="0.2">
      <c r="A12">
        <v>2</v>
      </c>
      <c r="B12">
        <v>175</v>
      </c>
    </row>
    <row r="13" spans="1:2" x14ac:dyDescent="0.2">
      <c r="A13">
        <v>2</v>
      </c>
      <c r="B13">
        <v>142.5</v>
      </c>
    </row>
    <row r="14" spans="1:2" x14ac:dyDescent="0.2">
      <c r="A14">
        <v>1</v>
      </c>
      <c r="B14">
        <v>142.5</v>
      </c>
    </row>
    <row r="15" spans="1:2" x14ac:dyDescent="0.2">
      <c r="A15">
        <v>1</v>
      </c>
      <c r="B15">
        <v>39</v>
      </c>
    </row>
    <row r="16" spans="1:2" x14ac:dyDescent="0.2">
      <c r="A16">
        <v>2</v>
      </c>
      <c r="B16">
        <v>39</v>
      </c>
    </row>
    <row r="17" spans="1:2" x14ac:dyDescent="0.2">
      <c r="A17">
        <v>1</v>
      </c>
      <c r="B17">
        <v>-271.5</v>
      </c>
    </row>
    <row r="18" spans="1:2" x14ac:dyDescent="0.2">
      <c r="A18">
        <v>3</v>
      </c>
      <c r="B18">
        <v>-271.5</v>
      </c>
    </row>
    <row r="19" spans="1:2" x14ac:dyDescent="0.2">
      <c r="A19">
        <v>1</v>
      </c>
      <c r="B19">
        <v>-116.25</v>
      </c>
    </row>
    <row r="20" spans="1:2" x14ac:dyDescent="0.2">
      <c r="A20">
        <v>3</v>
      </c>
      <c r="B20">
        <v>-116.25</v>
      </c>
    </row>
    <row r="21" spans="1:2" x14ac:dyDescent="0.2">
      <c r="A21">
        <v>1</v>
      </c>
      <c r="B21">
        <v>297.75</v>
      </c>
    </row>
    <row r="22" spans="1:2" x14ac:dyDescent="0.2">
      <c r="A22">
        <v>3</v>
      </c>
      <c r="B22">
        <v>297.75</v>
      </c>
    </row>
    <row r="23" spans="1:2" x14ac:dyDescent="0.2">
      <c r="A23">
        <v>1</v>
      </c>
      <c r="B23">
        <v>453</v>
      </c>
    </row>
    <row r="24" spans="1:2" x14ac:dyDescent="0.2">
      <c r="A24">
        <v>3</v>
      </c>
      <c r="B24">
        <v>453</v>
      </c>
    </row>
    <row r="26" spans="1:2" x14ac:dyDescent="0.2">
      <c r="A26" t="s">
        <v>10</v>
      </c>
    </row>
    <row r="27" spans="1:2" x14ac:dyDescent="0.2">
      <c r="A27">
        <v>9</v>
      </c>
      <c r="B27">
        <v>1</v>
      </c>
    </row>
    <row r="28" spans="1:2" x14ac:dyDescent="0.2">
      <c r="A28">
        <v>10</v>
      </c>
      <c r="B28">
        <v>1</v>
      </c>
    </row>
    <row r="29" spans="1:2" x14ac:dyDescent="0.2">
      <c r="A29">
        <v>10</v>
      </c>
      <c r="B29">
        <v>2</v>
      </c>
    </row>
    <row r="30" spans="1:2" x14ac:dyDescent="0.2">
      <c r="A30">
        <v>16</v>
      </c>
      <c r="B30">
        <v>1</v>
      </c>
    </row>
    <row r="31" spans="1:2" x14ac:dyDescent="0.2">
      <c r="A31">
        <v>23</v>
      </c>
      <c r="B31">
        <v>1</v>
      </c>
    </row>
    <row r="32" spans="1:2" x14ac:dyDescent="0.2">
      <c r="A32">
        <v>25</v>
      </c>
      <c r="B32">
        <v>1</v>
      </c>
    </row>
    <row r="33" spans="1:2" x14ac:dyDescent="0.2">
      <c r="A33">
        <v>36</v>
      </c>
      <c r="B33">
        <v>1</v>
      </c>
    </row>
    <row r="34" spans="1:2" x14ac:dyDescent="0.2">
      <c r="A34">
        <v>37</v>
      </c>
      <c r="B34">
        <v>1</v>
      </c>
    </row>
    <row r="35" spans="1:2" x14ac:dyDescent="0.2">
      <c r="A35">
        <v>45</v>
      </c>
      <c r="B35">
        <v>1</v>
      </c>
    </row>
    <row r="36" spans="1:2" x14ac:dyDescent="0.2">
      <c r="A36">
        <v>60</v>
      </c>
      <c r="B36">
        <v>1</v>
      </c>
    </row>
    <row r="37" spans="1:2" x14ac:dyDescent="0.2">
      <c r="A37">
        <v>75</v>
      </c>
      <c r="B37">
        <v>1</v>
      </c>
    </row>
    <row r="38" spans="1:2" x14ac:dyDescent="0.2">
      <c r="A38">
        <v>81</v>
      </c>
      <c r="B38">
        <v>1</v>
      </c>
    </row>
    <row r="39" spans="1:2" x14ac:dyDescent="0.2">
      <c r="A39">
        <v>83</v>
      </c>
      <c r="B39">
        <v>1</v>
      </c>
    </row>
    <row r="40" spans="1:2" x14ac:dyDescent="0.2">
      <c r="A40">
        <v>85</v>
      </c>
      <c r="B40">
        <v>1</v>
      </c>
    </row>
    <row r="41" spans="1:2" x14ac:dyDescent="0.2">
      <c r="A41">
        <v>86</v>
      </c>
      <c r="B41">
        <v>1</v>
      </c>
    </row>
    <row r="42" spans="1:2" x14ac:dyDescent="0.2">
      <c r="A42">
        <v>86</v>
      </c>
      <c r="B42">
        <v>2</v>
      </c>
    </row>
    <row r="43" spans="1:2" x14ac:dyDescent="0.2">
      <c r="A43">
        <v>94</v>
      </c>
      <c r="B43">
        <v>1</v>
      </c>
    </row>
    <row r="44" spans="1:2" x14ac:dyDescent="0.2">
      <c r="A44">
        <v>110</v>
      </c>
      <c r="B44">
        <v>1</v>
      </c>
    </row>
    <row r="45" spans="1:2" x14ac:dyDescent="0.2">
      <c r="A45">
        <v>111</v>
      </c>
      <c r="B45">
        <v>1</v>
      </c>
    </row>
    <row r="46" spans="1:2" x14ac:dyDescent="0.2">
      <c r="A46">
        <v>128</v>
      </c>
      <c r="B46">
        <v>1</v>
      </c>
    </row>
    <row r="47" spans="1:2" x14ac:dyDescent="0.2">
      <c r="A47">
        <v>134</v>
      </c>
      <c r="B47">
        <v>1</v>
      </c>
    </row>
    <row r="48" spans="1:2" x14ac:dyDescent="0.2">
      <c r="A48">
        <v>135</v>
      </c>
      <c r="B48">
        <v>1</v>
      </c>
    </row>
    <row r="49" spans="1:2" x14ac:dyDescent="0.2">
      <c r="A49">
        <v>145</v>
      </c>
      <c r="B49">
        <v>1</v>
      </c>
    </row>
    <row r="50" spans="1:2" x14ac:dyDescent="0.2">
      <c r="A50">
        <v>150</v>
      </c>
      <c r="B50">
        <v>1</v>
      </c>
    </row>
    <row r="51" spans="1:2" x14ac:dyDescent="0.2">
      <c r="A51">
        <v>154</v>
      </c>
      <c r="B51">
        <v>1</v>
      </c>
    </row>
    <row r="52" spans="1:2" x14ac:dyDescent="0.2">
      <c r="A52">
        <v>158</v>
      </c>
      <c r="B52">
        <v>1</v>
      </c>
    </row>
    <row r="53" spans="1:2" x14ac:dyDescent="0.2">
      <c r="A53">
        <v>163</v>
      </c>
      <c r="B53">
        <v>1</v>
      </c>
    </row>
    <row r="54" spans="1:2" x14ac:dyDescent="0.2">
      <c r="A54">
        <v>165</v>
      </c>
      <c r="B54">
        <v>1</v>
      </c>
    </row>
    <row r="55" spans="1:2" x14ac:dyDescent="0.2">
      <c r="A55">
        <v>168</v>
      </c>
      <c r="B55">
        <v>1</v>
      </c>
    </row>
    <row r="56" spans="1:2" x14ac:dyDescent="0.2">
      <c r="A56">
        <v>175</v>
      </c>
      <c r="B56">
        <v>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N71"/>
  <sheetViews>
    <sheetView topLeftCell="A28" zoomScale="94" zoomScaleNormal="131" workbookViewId="0">
      <selection activeCell="D23" sqref="D23"/>
    </sheetView>
  </sheetViews>
  <sheetFormatPr baseColWidth="10" defaultColWidth="9.1640625" defaultRowHeight="13" x14ac:dyDescent="0.15"/>
  <cols>
    <col min="1" max="1" width="9.1640625" style="2"/>
    <col min="2" max="2" width="13.6640625" style="2" bestFit="1" customWidth="1"/>
    <col min="3" max="4" width="9.1640625" style="2"/>
    <col min="5" max="5" width="17.33203125" style="2" customWidth="1"/>
    <col min="6" max="7" width="14.33203125" style="2" customWidth="1"/>
    <col min="8" max="8" width="11.33203125" style="2" customWidth="1"/>
    <col min="9" max="9" width="21.5" style="2" bestFit="1" customWidth="1"/>
    <col min="10" max="10" width="11.33203125" style="2" bestFit="1" customWidth="1"/>
    <col min="11" max="11" width="18.83203125" style="2" bestFit="1" customWidth="1"/>
    <col min="12" max="16384" width="9.1640625" style="1"/>
  </cols>
  <sheetData>
    <row r="1" spans="1:14" ht="15" x14ac:dyDescent="0.2">
      <c r="A1" s="69" t="s">
        <v>64</v>
      </c>
      <c r="B1" s="69"/>
      <c r="C1" s="69"/>
      <c r="D1" s="69"/>
      <c r="E1" s="69"/>
      <c r="F1" s="69"/>
      <c r="G1" s="69"/>
      <c r="H1" s="69"/>
      <c r="I1" s="69"/>
      <c r="J1"/>
      <c r="K1"/>
    </row>
    <row r="2" spans="1:14" ht="15" x14ac:dyDescent="0.2">
      <c r="A2" s="69"/>
      <c r="B2" s="69"/>
      <c r="C2" s="69"/>
      <c r="D2" s="69"/>
      <c r="E2" s="69"/>
      <c r="F2" s="69"/>
      <c r="G2" s="69"/>
      <c r="H2" s="69"/>
      <c r="I2" s="69"/>
      <c r="J2"/>
      <c r="K2"/>
    </row>
    <row r="3" spans="1:14" ht="15" x14ac:dyDescent="0.2">
      <c r="A3" s="33" t="s">
        <v>21</v>
      </c>
      <c r="B3" s="33" t="s">
        <v>20</v>
      </c>
      <c r="C3"/>
    </row>
    <row r="4" spans="1:14" ht="15" x14ac:dyDescent="0.2">
      <c r="A4" s="33">
        <v>1</v>
      </c>
      <c r="B4" s="34">
        <v>1</v>
      </c>
      <c r="C4"/>
    </row>
    <row r="5" spans="1:14" ht="15" x14ac:dyDescent="0.2">
      <c r="A5" s="33">
        <v>2</v>
      </c>
      <c r="B5" s="34">
        <v>3</v>
      </c>
      <c r="C5"/>
      <c r="F5" s="2" t="s">
        <v>14</v>
      </c>
      <c r="G5" s="2" t="s">
        <v>32</v>
      </c>
      <c r="H5" s="2" t="s">
        <v>33</v>
      </c>
    </row>
    <row r="6" spans="1:14" ht="29" x14ac:dyDescent="0.2">
      <c r="A6" s="33">
        <v>3</v>
      </c>
      <c r="B6" s="34">
        <v>5</v>
      </c>
      <c r="C6"/>
      <c r="E6" s="9" t="s">
        <v>22</v>
      </c>
      <c r="F6" s="10" t="s">
        <v>23</v>
      </c>
      <c r="G6" s="11" t="s">
        <v>25</v>
      </c>
      <c r="H6" s="12" t="s">
        <v>24</v>
      </c>
    </row>
    <row r="7" spans="1:14" ht="15" x14ac:dyDescent="0.2">
      <c r="A7" s="33">
        <v>4</v>
      </c>
      <c r="B7" s="34">
        <v>3</v>
      </c>
      <c r="C7"/>
      <c r="E7" s="8" t="s">
        <v>19</v>
      </c>
      <c r="F7" s="56">
        <v>9</v>
      </c>
      <c r="G7" s="57">
        <f>F7/F11</f>
        <v>0.36</v>
      </c>
      <c r="H7" s="58">
        <f>SUM(G7)</f>
        <v>0.36</v>
      </c>
      <c r="I7"/>
    </row>
    <row r="8" spans="1:14" ht="15" x14ac:dyDescent="0.2">
      <c r="A8" s="33">
        <v>5</v>
      </c>
      <c r="B8" s="34">
        <v>7</v>
      </c>
      <c r="C8"/>
      <c r="D8" s="1"/>
      <c r="E8" s="8" t="s">
        <v>18</v>
      </c>
      <c r="F8" s="59">
        <v>8</v>
      </c>
      <c r="G8" s="55">
        <f>F8/F11</f>
        <v>0.32</v>
      </c>
      <c r="H8" s="58">
        <f>SUM(G7:G8)</f>
        <v>0.67999999999999994</v>
      </c>
      <c r="I8"/>
      <c r="J8" s="1"/>
    </row>
    <row r="9" spans="1:14" ht="15" x14ac:dyDescent="0.2">
      <c r="A9" s="33">
        <v>6</v>
      </c>
      <c r="B9" s="34">
        <v>8</v>
      </c>
      <c r="C9"/>
      <c r="D9" s="1"/>
      <c r="E9" s="8" t="s">
        <v>17</v>
      </c>
      <c r="F9" s="59">
        <v>6</v>
      </c>
      <c r="G9" s="55">
        <f>F9/F11</f>
        <v>0.24</v>
      </c>
      <c r="H9" s="58">
        <f>SUM(G7:G9)</f>
        <v>0.91999999999999993</v>
      </c>
      <c r="I9"/>
      <c r="J9" s="1"/>
    </row>
    <row r="10" spans="1:14" ht="15" x14ac:dyDescent="0.2">
      <c r="A10" s="33">
        <v>7</v>
      </c>
      <c r="B10" s="34">
        <v>0</v>
      </c>
      <c r="C10"/>
      <c r="D10" s="1"/>
      <c r="E10" s="7" t="s">
        <v>16</v>
      </c>
      <c r="F10" s="60">
        <v>2</v>
      </c>
      <c r="G10" s="61">
        <f>F10/F11</f>
        <v>0.08</v>
      </c>
      <c r="H10" s="62">
        <f>SUM(G7:G10)</f>
        <v>0.99999999999999989</v>
      </c>
      <c r="I10"/>
      <c r="J10" s="1"/>
      <c r="N10" s="1" t="s">
        <v>7</v>
      </c>
    </row>
    <row r="11" spans="1:14" ht="15" x14ac:dyDescent="0.2">
      <c r="A11" s="33">
        <v>8</v>
      </c>
      <c r="B11" s="34">
        <v>4</v>
      </c>
      <c r="C11"/>
      <c r="D11" s="1"/>
      <c r="E11" s="2" t="s">
        <v>15</v>
      </c>
      <c r="F11" s="2">
        <f>SUM(F7:F10)</f>
        <v>25</v>
      </c>
      <c r="I11"/>
      <c r="J11" s="1"/>
      <c r="K11" s="1"/>
    </row>
    <row r="12" spans="1:14" ht="15" x14ac:dyDescent="0.2">
      <c r="A12" s="33">
        <v>9</v>
      </c>
      <c r="B12" s="34">
        <v>3</v>
      </c>
      <c r="C12" s="35"/>
      <c r="D12" s="1"/>
      <c r="E12" s="1"/>
      <c r="I12"/>
      <c r="K12" s="1"/>
    </row>
    <row r="13" spans="1:14" ht="15" x14ac:dyDescent="0.2">
      <c r="A13" s="33">
        <v>10</v>
      </c>
      <c r="B13" s="34">
        <v>7</v>
      </c>
      <c r="I13"/>
    </row>
    <row r="14" spans="1:14" x14ac:dyDescent="0.15">
      <c r="A14" s="33">
        <v>11</v>
      </c>
      <c r="B14" s="34">
        <v>10</v>
      </c>
    </row>
    <row r="15" spans="1:14" x14ac:dyDescent="0.15">
      <c r="A15" s="33">
        <v>12</v>
      </c>
      <c r="B15" s="34">
        <v>2</v>
      </c>
      <c r="E15" s="69" t="s">
        <v>53</v>
      </c>
      <c r="F15" s="69"/>
      <c r="G15" s="69"/>
      <c r="H15" s="69"/>
      <c r="I15" s="69"/>
      <c r="J15" s="69"/>
    </row>
    <row r="16" spans="1:14" x14ac:dyDescent="0.15">
      <c r="A16" s="33">
        <v>13</v>
      </c>
      <c r="B16" s="34">
        <v>2</v>
      </c>
      <c r="E16" s="69"/>
      <c r="F16" s="69"/>
      <c r="G16" s="69"/>
      <c r="H16" s="69"/>
      <c r="I16" s="69"/>
      <c r="J16" s="69"/>
    </row>
    <row r="17" spans="1:11" x14ac:dyDescent="0.15">
      <c r="A17" s="33">
        <v>14</v>
      </c>
      <c r="B17" s="34">
        <v>5</v>
      </c>
      <c r="C17" s="1"/>
      <c r="D17" s="1"/>
      <c r="E17" s="49" t="s">
        <v>112</v>
      </c>
      <c r="F17" s="1"/>
      <c r="G17" s="1"/>
      <c r="H17" s="1"/>
      <c r="I17" s="1"/>
      <c r="J17" s="1"/>
      <c r="K17" s="1"/>
    </row>
    <row r="18" spans="1:11" x14ac:dyDescent="0.15">
      <c r="A18" s="33">
        <v>15</v>
      </c>
      <c r="B18" s="34">
        <v>2</v>
      </c>
      <c r="C18" s="1"/>
      <c r="D18" s="1"/>
      <c r="E18" s="1"/>
      <c r="F18" s="1"/>
      <c r="G18" s="1"/>
      <c r="H18" s="1"/>
      <c r="I18" s="1"/>
      <c r="J18" s="1"/>
      <c r="K18" s="1"/>
    </row>
    <row r="19" spans="1:11" x14ac:dyDescent="0.15">
      <c r="A19" s="33">
        <v>16</v>
      </c>
      <c r="B19" s="34">
        <v>9</v>
      </c>
      <c r="C19" s="1"/>
      <c r="D19" s="1"/>
      <c r="E19" s="1"/>
      <c r="F19" s="1"/>
      <c r="G19" s="1"/>
      <c r="H19" s="1"/>
      <c r="I19" s="1"/>
      <c r="J19" s="1"/>
      <c r="K19" s="1"/>
    </row>
    <row r="20" spans="1:11" ht="15" x14ac:dyDescent="0.2">
      <c r="A20" s="33">
        <v>17</v>
      </c>
      <c r="B20" s="34">
        <v>7</v>
      </c>
      <c r="C20" s="1"/>
      <c r="D20" s="1"/>
      <c r="E20"/>
      <c r="F20"/>
      <c r="G20"/>
      <c r="H20"/>
      <c r="I20"/>
      <c r="J20"/>
      <c r="K20" s="1"/>
    </row>
    <row r="21" spans="1:11" ht="15" x14ac:dyDescent="0.2">
      <c r="A21" s="33">
        <v>18</v>
      </c>
      <c r="B21" s="34">
        <v>8</v>
      </c>
      <c r="C21" s="1"/>
      <c r="D21" s="1"/>
      <c r="E21"/>
      <c r="F21"/>
      <c r="G21"/>
      <c r="H21"/>
      <c r="I21"/>
      <c r="J21"/>
      <c r="K21" s="1"/>
    </row>
    <row r="22" spans="1:11" x14ac:dyDescent="0.15">
      <c r="A22" s="33">
        <v>19</v>
      </c>
      <c r="B22" s="34">
        <v>3</v>
      </c>
      <c r="C22" s="1"/>
      <c r="D22" s="1"/>
      <c r="E22" s="1"/>
      <c r="F22" s="1"/>
      <c r="G22" s="1"/>
      <c r="H22" s="1"/>
      <c r="I22" s="1"/>
      <c r="J22" s="1"/>
      <c r="K22" s="1"/>
    </row>
    <row r="23" spans="1:11" x14ac:dyDescent="0.15">
      <c r="A23" s="33">
        <v>20</v>
      </c>
      <c r="B23" s="34">
        <v>2</v>
      </c>
      <c r="C23" s="1"/>
      <c r="D23" s="1"/>
      <c r="E23" s="1"/>
      <c r="F23" s="1"/>
      <c r="G23" s="1"/>
      <c r="H23" s="1"/>
      <c r="I23" s="1"/>
      <c r="J23" s="1"/>
      <c r="K23" s="1"/>
    </row>
    <row r="24" spans="1:11" x14ac:dyDescent="0.15">
      <c r="A24" s="33">
        <v>21</v>
      </c>
      <c r="B24" s="34">
        <v>1</v>
      </c>
      <c r="C24" s="1"/>
      <c r="D24" s="1"/>
      <c r="E24" s="1"/>
      <c r="F24" s="1"/>
      <c r="G24" s="1"/>
      <c r="H24" s="1"/>
      <c r="I24" s="1"/>
      <c r="J24" s="1"/>
      <c r="K24" s="1"/>
    </row>
    <row r="25" spans="1:11" ht="15" customHeight="1" x14ac:dyDescent="0.15">
      <c r="A25" s="33">
        <v>22</v>
      </c>
      <c r="B25" s="34">
        <v>1</v>
      </c>
      <c r="C25" s="1"/>
      <c r="D25" s="1"/>
      <c r="E25" s="1" t="s">
        <v>73</v>
      </c>
      <c r="F25" s="1"/>
      <c r="G25" s="1"/>
      <c r="H25" s="1"/>
      <c r="I25" s="1"/>
      <c r="J25" s="1"/>
      <c r="K25" s="1"/>
    </row>
    <row r="26" spans="1:11" x14ac:dyDescent="0.15">
      <c r="A26" s="33">
        <v>23</v>
      </c>
      <c r="B26" s="34">
        <v>6</v>
      </c>
      <c r="C26" s="1"/>
      <c r="D26" s="1"/>
      <c r="E26" s="1"/>
      <c r="F26" s="67" t="s">
        <v>129</v>
      </c>
      <c r="G26" s="1"/>
      <c r="H26" s="1"/>
      <c r="I26" s="1"/>
      <c r="J26" s="1"/>
      <c r="K26" s="1"/>
    </row>
    <row r="27" spans="1:11" x14ac:dyDescent="0.15">
      <c r="A27" s="33">
        <v>24</v>
      </c>
      <c r="B27" s="34">
        <v>5</v>
      </c>
      <c r="C27" s="1"/>
      <c r="D27" s="1"/>
      <c r="E27" s="49" t="s">
        <v>103</v>
      </c>
      <c r="F27" s="66">
        <f>AVERAGE(B4:B28)</f>
        <v>4.16</v>
      </c>
      <c r="G27" s="1">
        <v>0.04</v>
      </c>
      <c r="H27" s="1"/>
      <c r="I27" s="1"/>
      <c r="J27" s="1"/>
      <c r="K27" s="1"/>
    </row>
    <row r="28" spans="1:11" x14ac:dyDescent="0.15">
      <c r="A28" s="33">
        <v>25</v>
      </c>
      <c r="B28" s="34">
        <v>0</v>
      </c>
      <c r="C28" s="1"/>
      <c r="D28" s="1"/>
      <c r="E28" s="1"/>
      <c r="F28" s="1"/>
      <c r="G28" s="1"/>
      <c r="H28" s="1"/>
      <c r="I28" s="1"/>
      <c r="J28" s="1"/>
      <c r="K28" s="1"/>
    </row>
    <row r="29" spans="1:11" x14ac:dyDescent="0.15">
      <c r="E29" s="16" t="s">
        <v>75</v>
      </c>
      <c r="F29" s="1"/>
      <c r="G29" s="1"/>
      <c r="H29" s="1"/>
      <c r="I29" s="1"/>
      <c r="J29" s="1"/>
      <c r="K29" s="1"/>
    </row>
    <row r="30" spans="1:11" x14ac:dyDescent="0.15">
      <c r="A30" s="68" t="s">
        <v>130</v>
      </c>
      <c r="B30" s="68">
        <f>150-20.5</f>
        <v>129.5</v>
      </c>
      <c r="E30" s="49" t="s">
        <v>112</v>
      </c>
      <c r="F30" s="1"/>
      <c r="G30" s="1"/>
      <c r="H30" s="1"/>
      <c r="I30" s="1"/>
      <c r="J30" s="1"/>
      <c r="K30" s="1"/>
    </row>
    <row r="31" spans="1:11" x14ac:dyDescent="0.15">
      <c r="E31" s="13" t="s">
        <v>30</v>
      </c>
      <c r="F31" s="14" t="s">
        <v>31</v>
      </c>
      <c r="G31" s="14" t="s">
        <v>63</v>
      </c>
      <c r="H31" s="1"/>
      <c r="I31" s="1"/>
      <c r="J31" s="1"/>
      <c r="K31" s="1"/>
    </row>
    <row r="32" spans="1:11" x14ac:dyDescent="0.15">
      <c r="C32" s="2" t="s">
        <v>22</v>
      </c>
      <c r="D32" s="2" t="s">
        <v>104</v>
      </c>
      <c r="E32" s="3" t="s">
        <v>49</v>
      </c>
      <c r="F32" s="4" t="s">
        <v>26</v>
      </c>
      <c r="G32" s="4">
        <v>3</v>
      </c>
      <c r="H32" s="1"/>
      <c r="I32" s="1"/>
      <c r="J32" s="1"/>
      <c r="K32" s="1"/>
    </row>
    <row r="33" spans="1:7" x14ac:dyDescent="0.15">
      <c r="C33" s="2">
        <v>13</v>
      </c>
      <c r="D33" s="50" t="s">
        <v>105</v>
      </c>
      <c r="E33" s="3" t="s">
        <v>50</v>
      </c>
      <c r="F33" s="4" t="s">
        <v>27</v>
      </c>
      <c r="G33" s="4">
        <v>6</v>
      </c>
    </row>
    <row r="34" spans="1:7" ht="14" thickBot="1" x14ac:dyDescent="0.2">
      <c r="C34" s="2">
        <v>5</v>
      </c>
      <c r="D34" s="50" t="s">
        <v>106</v>
      </c>
      <c r="E34" s="3" t="s">
        <v>51</v>
      </c>
      <c r="F34" s="4" t="s">
        <v>28</v>
      </c>
      <c r="G34" s="4">
        <v>9</v>
      </c>
    </row>
    <row r="35" spans="1:7" ht="15" x14ac:dyDescent="0.2">
      <c r="A35" s="54" t="s">
        <v>63</v>
      </c>
      <c r="B35" s="54" t="s">
        <v>110</v>
      </c>
      <c r="C35" s="2">
        <v>6</v>
      </c>
      <c r="D35" s="50" t="s">
        <v>107</v>
      </c>
      <c r="E35" s="5" t="s">
        <v>52</v>
      </c>
      <c r="F35" s="6" t="s">
        <v>29</v>
      </c>
      <c r="G35" s="6">
        <v>12</v>
      </c>
    </row>
    <row r="36" spans="1:7" ht="15" x14ac:dyDescent="0.2">
      <c r="A36" s="51">
        <v>3</v>
      </c>
      <c r="B36" s="52">
        <v>12</v>
      </c>
      <c r="C36" s="2">
        <v>1</v>
      </c>
      <c r="D36" s="50" t="s">
        <v>108</v>
      </c>
    </row>
    <row r="37" spans="1:7" ht="15" x14ac:dyDescent="0.2">
      <c r="A37" s="51">
        <v>6</v>
      </c>
      <c r="B37" s="52">
        <v>5</v>
      </c>
    </row>
    <row r="38" spans="1:7" ht="15" x14ac:dyDescent="0.2">
      <c r="A38" s="51">
        <v>9</v>
      </c>
      <c r="B38" s="52">
        <v>6</v>
      </c>
      <c r="F38" s="55" t="s">
        <v>113</v>
      </c>
    </row>
    <row r="39" spans="1:7" ht="15" x14ac:dyDescent="0.2">
      <c r="A39" s="51">
        <v>12</v>
      </c>
      <c r="B39" s="52">
        <v>1</v>
      </c>
    </row>
    <row r="40" spans="1:7" ht="16" thickBot="1" x14ac:dyDescent="0.25">
      <c r="A40" s="53" t="s">
        <v>109</v>
      </c>
      <c r="B40" s="53">
        <v>0</v>
      </c>
    </row>
    <row r="41" spans="1:7" ht="16" thickBot="1" x14ac:dyDescent="0.25">
      <c r="A41" s="53" t="s">
        <v>109</v>
      </c>
      <c r="B41" s="53">
        <v>0</v>
      </c>
    </row>
    <row r="54" spans="5:5" x14ac:dyDescent="0.15">
      <c r="E54" s="55" t="s">
        <v>111</v>
      </c>
    </row>
    <row r="65" spans="3:11" ht="14" thickBot="1" x14ac:dyDescent="0.2"/>
    <row r="66" spans="3:11" ht="15" x14ac:dyDescent="0.2">
      <c r="C66" s="54" t="s">
        <v>63</v>
      </c>
      <c r="D66" s="54" t="s">
        <v>110</v>
      </c>
      <c r="J66" s="1"/>
      <c r="K66" s="1"/>
    </row>
    <row r="67" spans="3:11" ht="15" x14ac:dyDescent="0.2">
      <c r="C67" s="51">
        <v>3</v>
      </c>
      <c r="D67" s="52">
        <v>13</v>
      </c>
      <c r="J67" s="1"/>
      <c r="K67" s="1"/>
    </row>
    <row r="68" spans="3:11" ht="15" x14ac:dyDescent="0.2">
      <c r="C68" s="51">
        <v>6</v>
      </c>
      <c r="D68" s="52">
        <v>5</v>
      </c>
      <c r="J68" s="1"/>
      <c r="K68" s="1"/>
    </row>
    <row r="69" spans="3:11" ht="15" x14ac:dyDescent="0.2">
      <c r="C69" s="51">
        <v>9</v>
      </c>
      <c r="D69" s="52">
        <v>6</v>
      </c>
      <c r="J69" s="1"/>
      <c r="K69" s="1"/>
    </row>
    <row r="70" spans="3:11" ht="15" x14ac:dyDescent="0.2">
      <c r="C70" s="51">
        <v>12</v>
      </c>
      <c r="D70" s="52">
        <v>1</v>
      </c>
      <c r="J70" s="1"/>
      <c r="K70" s="1"/>
    </row>
    <row r="71" spans="3:11" ht="16" thickBot="1" x14ac:dyDescent="0.25">
      <c r="C71" s="53" t="s">
        <v>109</v>
      </c>
      <c r="D71" s="53">
        <v>0</v>
      </c>
      <c r="J71" s="1"/>
      <c r="K71" s="1"/>
    </row>
  </sheetData>
  <sortState xmlns:xlrd2="http://schemas.microsoft.com/office/spreadsheetml/2017/richdata2" ref="C67:C70">
    <sortCondition ref="C67"/>
  </sortState>
  <mergeCells count="2">
    <mergeCell ref="A1:I2"/>
    <mergeCell ref="E15:J16"/>
  </mergeCells>
  <pageMargins left="0.7" right="0.7" top="0.75" bottom="0.75" header="0.3" footer="0.3"/>
  <pageSetup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L35"/>
  <sheetViews>
    <sheetView topLeftCell="A13" zoomScale="110" zoomScaleNormal="110" workbookViewId="0">
      <selection activeCell="E27" sqref="E27"/>
    </sheetView>
  </sheetViews>
  <sheetFormatPr baseColWidth="10" defaultColWidth="8.83203125" defaultRowHeight="15" x14ac:dyDescent="0.2"/>
  <cols>
    <col min="1" max="1" width="18.1640625" bestFit="1" customWidth="1"/>
    <col min="2" max="2" width="12.33203125" bestFit="1" customWidth="1"/>
    <col min="7" max="7" width="22.1640625" customWidth="1"/>
    <col min="8" max="8" width="13" customWidth="1"/>
  </cols>
  <sheetData>
    <row r="1" spans="1:12" ht="14.5" customHeight="1" thickBot="1" x14ac:dyDescent="0.25">
      <c r="A1" s="70" t="s">
        <v>58</v>
      </c>
      <c r="B1" s="70"/>
      <c r="C1" s="70"/>
      <c r="D1" s="70"/>
      <c r="E1" s="70"/>
      <c r="F1" s="70"/>
      <c r="G1" s="70"/>
      <c r="H1" s="70"/>
      <c r="J1" s="15" t="s">
        <v>34</v>
      </c>
      <c r="K1" s="15"/>
      <c r="L1" s="15"/>
    </row>
    <row r="2" spans="1:12" ht="16" thickTop="1" x14ac:dyDescent="0.2">
      <c r="A2" s="70"/>
      <c r="B2" s="70"/>
      <c r="C2" s="70"/>
      <c r="D2" s="70"/>
      <c r="E2" s="70"/>
      <c r="F2" s="70"/>
      <c r="G2" s="70"/>
      <c r="H2" s="70"/>
    </row>
    <row r="3" spans="1:12" x14ac:dyDescent="0.2">
      <c r="A3" s="17"/>
      <c r="B3" s="17"/>
      <c r="C3" s="17"/>
      <c r="D3" s="17"/>
      <c r="E3" s="17"/>
      <c r="F3" s="17"/>
      <c r="G3" s="17"/>
      <c r="H3" s="17"/>
    </row>
    <row r="4" spans="1:12" x14ac:dyDescent="0.2">
      <c r="A4" s="37" t="s">
        <v>0</v>
      </c>
    </row>
    <row r="5" spans="1:12" x14ac:dyDescent="0.2">
      <c r="A5" s="36">
        <v>165</v>
      </c>
      <c r="B5">
        <f>A5-E7</f>
        <v>68.099999999999994</v>
      </c>
      <c r="C5" t="s">
        <v>76</v>
      </c>
    </row>
    <row r="6" spans="1:12" x14ac:dyDescent="0.2">
      <c r="A6" s="36">
        <v>86</v>
      </c>
      <c r="B6">
        <f>A6-E7</f>
        <v>-10.900000000000006</v>
      </c>
      <c r="D6" t="s">
        <v>11</v>
      </c>
    </row>
    <row r="7" spans="1:12" x14ac:dyDescent="0.2">
      <c r="A7" s="36">
        <v>25</v>
      </c>
      <c r="B7">
        <f>A7-E7</f>
        <v>-71.900000000000006</v>
      </c>
      <c r="D7" t="s">
        <v>1</v>
      </c>
      <c r="E7" s="39">
        <f>AVERAGE(A5:A34)</f>
        <v>96.9</v>
      </c>
    </row>
    <row r="8" spans="1:12" x14ac:dyDescent="0.2">
      <c r="A8" s="36">
        <v>81</v>
      </c>
      <c r="B8">
        <f>A8-E7</f>
        <v>-15.900000000000006</v>
      </c>
      <c r="D8" t="s">
        <v>2</v>
      </c>
      <c r="E8" s="39">
        <f>MEDIAN(A5:A33)</f>
        <v>86</v>
      </c>
      <c r="F8" s="32" t="s">
        <v>126</v>
      </c>
    </row>
    <row r="9" spans="1:12" x14ac:dyDescent="0.2">
      <c r="A9" s="36">
        <v>145</v>
      </c>
      <c r="B9">
        <f>A9-E7</f>
        <v>48.099999999999994</v>
      </c>
      <c r="D9" t="s">
        <v>3</v>
      </c>
      <c r="E9" s="39">
        <f>MODE(A5:A34)</f>
        <v>86</v>
      </c>
    </row>
    <row r="10" spans="1:12" x14ac:dyDescent="0.2">
      <c r="A10" s="36">
        <v>16</v>
      </c>
      <c r="B10">
        <f>A10-E7</f>
        <v>-80.900000000000006</v>
      </c>
      <c r="D10" t="s">
        <v>5</v>
      </c>
      <c r="E10" s="39">
        <f>MIN(A5:A34)</f>
        <v>9</v>
      </c>
    </row>
    <row r="11" spans="1:12" x14ac:dyDescent="0.2">
      <c r="A11" s="36">
        <v>163</v>
      </c>
      <c r="B11">
        <f>A11-E7</f>
        <v>66.099999999999994</v>
      </c>
      <c r="D11" t="s">
        <v>4</v>
      </c>
      <c r="E11" s="39">
        <f>MAX(A5:A34)</f>
        <v>202</v>
      </c>
    </row>
    <row r="12" spans="1:12" x14ac:dyDescent="0.2">
      <c r="A12" s="36">
        <v>110</v>
      </c>
      <c r="B12">
        <f>A12-E7</f>
        <v>13.099999999999994</v>
      </c>
      <c r="D12" t="s">
        <v>6</v>
      </c>
      <c r="E12" s="39">
        <f>E11-E10</f>
        <v>193</v>
      </c>
    </row>
    <row r="13" spans="1:12" x14ac:dyDescent="0.2">
      <c r="A13" s="36">
        <v>94</v>
      </c>
      <c r="B13">
        <f>A13-E7</f>
        <v>-2.9000000000000057</v>
      </c>
      <c r="D13" t="s">
        <v>13</v>
      </c>
      <c r="E13" s="39">
        <f>STDEV(A5:A34)</f>
        <v>58.082195028341907</v>
      </c>
    </row>
    <row r="14" spans="1:12" x14ac:dyDescent="0.2">
      <c r="A14" s="36">
        <v>10</v>
      </c>
      <c r="B14">
        <f>A14-E7</f>
        <v>-86.9</v>
      </c>
      <c r="D14" t="s">
        <v>12</v>
      </c>
      <c r="E14" s="39">
        <f>VAR(A5:A34)</f>
        <v>3373.5413793103453</v>
      </c>
    </row>
    <row r="15" spans="1:12" x14ac:dyDescent="0.2">
      <c r="A15" s="36">
        <v>23</v>
      </c>
      <c r="B15">
        <f>A15-E7</f>
        <v>-73.900000000000006</v>
      </c>
      <c r="D15" s="32" t="s">
        <v>127</v>
      </c>
    </row>
    <row r="16" spans="1:12" x14ac:dyDescent="0.2">
      <c r="A16" s="36">
        <v>111</v>
      </c>
      <c r="B16">
        <f>A16-E7</f>
        <v>14.099999999999994</v>
      </c>
    </row>
    <row r="17" spans="1:10" x14ac:dyDescent="0.2">
      <c r="A17" s="36">
        <v>9</v>
      </c>
      <c r="B17">
        <f>A17-E7</f>
        <v>-87.9</v>
      </c>
      <c r="C17" t="s">
        <v>61</v>
      </c>
    </row>
    <row r="18" spans="1:10" x14ac:dyDescent="0.2">
      <c r="A18" s="36">
        <v>128</v>
      </c>
      <c r="B18">
        <f>A18-E7</f>
        <v>31.099999999999994</v>
      </c>
    </row>
    <row r="19" spans="1:10" x14ac:dyDescent="0.2">
      <c r="A19" s="36">
        <v>85</v>
      </c>
      <c r="B19">
        <f>A19-E7</f>
        <v>-11.900000000000006</v>
      </c>
      <c r="D19" s="39" t="s">
        <v>79</v>
      </c>
      <c r="E19" s="39">
        <f>QUARTILE(A5:A34,1)</f>
        <v>42.75</v>
      </c>
      <c r="G19" s="32" t="s">
        <v>128</v>
      </c>
    </row>
    <row r="20" spans="1:10" x14ac:dyDescent="0.2">
      <c r="A20" s="36">
        <v>86</v>
      </c>
      <c r="B20">
        <f>A20-E7</f>
        <v>-10.900000000000006</v>
      </c>
      <c r="D20" s="39" t="s">
        <v>80</v>
      </c>
      <c r="E20" s="39">
        <f>QUARTILE(A5:A34,3)</f>
        <v>148.75</v>
      </c>
    </row>
    <row r="21" spans="1:10" x14ac:dyDescent="0.2">
      <c r="A21" s="36">
        <v>37</v>
      </c>
      <c r="B21">
        <f>A21-E7</f>
        <v>-59.900000000000006</v>
      </c>
      <c r="D21" s="39" t="s">
        <v>78</v>
      </c>
      <c r="E21" s="39">
        <f>E20-E19</f>
        <v>106</v>
      </c>
    </row>
    <row r="22" spans="1:10" x14ac:dyDescent="0.2">
      <c r="A22" s="36">
        <v>158</v>
      </c>
      <c r="B22">
        <f>A22-E7</f>
        <v>61.099999999999994</v>
      </c>
      <c r="C22" s="70" t="s">
        <v>77</v>
      </c>
      <c r="D22" s="70"/>
      <c r="E22" s="70"/>
      <c r="F22" s="70"/>
      <c r="G22" s="70"/>
      <c r="H22" s="70"/>
      <c r="I22" s="70"/>
      <c r="J22" s="32"/>
    </row>
    <row r="23" spans="1:10" x14ac:dyDescent="0.2">
      <c r="A23" s="36">
        <v>10</v>
      </c>
      <c r="B23">
        <f>A23-E7</f>
        <v>-86.9</v>
      </c>
      <c r="C23" s="70"/>
      <c r="D23" s="70"/>
      <c r="E23" s="70"/>
      <c r="F23" s="70"/>
      <c r="G23" s="70"/>
      <c r="H23" s="70"/>
      <c r="I23" s="70"/>
    </row>
    <row r="24" spans="1:10" x14ac:dyDescent="0.2">
      <c r="A24" s="36">
        <v>135</v>
      </c>
      <c r="B24">
        <f>A24-E7</f>
        <v>38.099999999999994</v>
      </c>
    </row>
    <row r="25" spans="1:10" x14ac:dyDescent="0.2">
      <c r="A25" s="36">
        <v>60</v>
      </c>
      <c r="B25">
        <f>A25-E7</f>
        <v>-36.900000000000006</v>
      </c>
    </row>
    <row r="26" spans="1:10" x14ac:dyDescent="0.2">
      <c r="A26" s="36">
        <v>154</v>
      </c>
      <c r="B26">
        <f>A26-E7</f>
        <v>57.099999999999994</v>
      </c>
    </row>
    <row r="27" spans="1:10" x14ac:dyDescent="0.2">
      <c r="A27" s="36">
        <v>150</v>
      </c>
      <c r="B27">
        <f>A27-E7</f>
        <v>53.099999999999994</v>
      </c>
    </row>
    <row r="28" spans="1:10" x14ac:dyDescent="0.2">
      <c r="A28" s="36">
        <v>202</v>
      </c>
      <c r="B28">
        <f>A28-E7</f>
        <v>105.1</v>
      </c>
    </row>
    <row r="29" spans="1:10" x14ac:dyDescent="0.2">
      <c r="A29" s="36">
        <v>168</v>
      </c>
      <c r="B29">
        <f>A29-E7</f>
        <v>71.099999999999994</v>
      </c>
    </row>
    <row r="30" spans="1:10" x14ac:dyDescent="0.2">
      <c r="A30" s="36">
        <v>68</v>
      </c>
      <c r="B30">
        <f>A30-E7</f>
        <v>-28.900000000000006</v>
      </c>
    </row>
    <row r="31" spans="1:10" x14ac:dyDescent="0.2">
      <c r="A31" s="36">
        <v>134</v>
      </c>
      <c r="B31">
        <f>A31-E7</f>
        <v>37.099999999999994</v>
      </c>
    </row>
    <row r="32" spans="1:10" x14ac:dyDescent="0.2">
      <c r="A32" s="36">
        <v>36</v>
      </c>
      <c r="B32">
        <f>A32-E7</f>
        <v>-60.900000000000006</v>
      </c>
    </row>
    <row r="33" spans="1:2" x14ac:dyDescent="0.2">
      <c r="A33" s="36">
        <v>83</v>
      </c>
      <c r="B33">
        <f>A33-E7</f>
        <v>-13.900000000000006</v>
      </c>
    </row>
    <row r="34" spans="1:2" x14ac:dyDescent="0.2">
      <c r="A34" s="36">
        <v>175</v>
      </c>
      <c r="B34">
        <f>A34-E7</f>
        <v>78.099999999999994</v>
      </c>
    </row>
    <row r="35" spans="1:2" x14ac:dyDescent="0.2">
      <c r="B35">
        <f>SUM(B5:B34)</f>
        <v>-1.4210854715202004E-13</v>
      </c>
    </row>
  </sheetData>
  <mergeCells count="2">
    <mergeCell ref="A1:H2"/>
    <mergeCell ref="C22:I23"/>
  </mergeCells>
  <pageMargins left="0.7" right="0.7" top="0.75" bottom="0.75" header="0.3" footer="0.3"/>
  <pageSetup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F80C29-03D6-444E-8FED-29EF8FA096F5}">
  <dimension ref="A1:O31"/>
  <sheetViews>
    <sheetView topLeftCell="F1" zoomScale="124" workbookViewId="0">
      <selection activeCell="L39" sqref="L39"/>
    </sheetView>
  </sheetViews>
  <sheetFormatPr baseColWidth="10" defaultColWidth="8.83203125" defaultRowHeight="15" x14ac:dyDescent="0.2"/>
  <cols>
    <col min="1" max="1" width="10.5" bestFit="1" customWidth="1"/>
    <col min="2" max="2" width="36.83203125" style="21" bestFit="1" customWidth="1"/>
    <col min="3" max="3" width="23.33203125" bestFit="1" customWidth="1"/>
    <col min="4" max="4" width="18.1640625" bestFit="1" customWidth="1"/>
    <col min="5" max="5" width="16.33203125" bestFit="1" customWidth="1"/>
    <col min="6" max="6" width="13.6640625" customWidth="1"/>
    <col min="7" max="7" width="16.5" bestFit="1" customWidth="1"/>
    <col min="8" max="8" width="17.33203125" customWidth="1"/>
    <col min="9" max="9" width="15.83203125" customWidth="1"/>
    <col min="10" max="10" width="10.33203125" bestFit="1" customWidth="1"/>
    <col min="13" max="13" width="16.5" bestFit="1" customWidth="1"/>
    <col min="14" max="14" width="20.5" bestFit="1" customWidth="1"/>
    <col min="15" max="15" width="13.83203125" customWidth="1"/>
  </cols>
  <sheetData>
    <row r="1" spans="1:15" s="18" customFormat="1" ht="62.25" customHeight="1" x14ac:dyDescent="0.2">
      <c r="A1" s="38" t="s">
        <v>37</v>
      </c>
      <c r="B1" s="38" t="s">
        <v>38</v>
      </c>
      <c r="C1" s="38" t="s">
        <v>39</v>
      </c>
      <c r="D1" s="38" t="s">
        <v>40</v>
      </c>
      <c r="E1" s="38" t="s">
        <v>41</v>
      </c>
      <c r="F1"/>
      <c r="G1" s="27" t="s">
        <v>59</v>
      </c>
    </row>
    <row r="2" spans="1:15" x14ac:dyDescent="0.2">
      <c r="A2" s="28">
        <v>50.389819709684531</v>
      </c>
      <c r="B2" s="29">
        <v>3</v>
      </c>
      <c r="C2" s="22">
        <v>2</v>
      </c>
      <c r="D2" s="22">
        <v>2</v>
      </c>
      <c r="E2" s="30">
        <v>98.194857330699534</v>
      </c>
    </row>
    <row r="3" spans="1:15" x14ac:dyDescent="0.2">
      <c r="A3" s="28">
        <v>38.870601101683462</v>
      </c>
      <c r="B3" s="29">
        <v>1</v>
      </c>
      <c r="C3" s="22">
        <v>0</v>
      </c>
      <c r="D3" s="22">
        <v>4</v>
      </c>
      <c r="E3" s="30">
        <v>96.228348344038139</v>
      </c>
      <c r="G3" s="27" t="s">
        <v>56</v>
      </c>
    </row>
    <row r="4" spans="1:15" ht="32" x14ac:dyDescent="0.2">
      <c r="A4" s="28">
        <v>36.735727922572785</v>
      </c>
      <c r="B4" s="29">
        <v>1</v>
      </c>
      <c r="C4" s="22">
        <v>0</v>
      </c>
      <c r="D4" s="22">
        <v>4</v>
      </c>
      <c r="E4" s="30">
        <v>99.465127015219849</v>
      </c>
      <c r="G4" s="19" t="s">
        <v>55</v>
      </c>
      <c r="H4" s="19" t="s">
        <v>42</v>
      </c>
      <c r="I4" s="20" t="s">
        <v>43</v>
      </c>
    </row>
    <row r="5" spans="1:15" x14ac:dyDescent="0.2">
      <c r="A5" s="28">
        <v>49.248874775382816</v>
      </c>
      <c r="B5" s="29">
        <v>2</v>
      </c>
      <c r="C5" s="22">
        <v>1</v>
      </c>
      <c r="D5" s="22">
        <v>3</v>
      </c>
      <c r="E5" s="30">
        <v>99.066520297607994</v>
      </c>
      <c r="G5" s="19" t="s">
        <v>44</v>
      </c>
      <c r="H5" s="43" t="s">
        <v>83</v>
      </c>
      <c r="I5" s="44" t="s">
        <v>97</v>
      </c>
      <c r="J5" s="64"/>
      <c r="K5" s="65" t="s">
        <v>99</v>
      </c>
    </row>
    <row r="6" spans="1:15" x14ac:dyDescent="0.2">
      <c r="A6" s="28">
        <v>46.308778553022123</v>
      </c>
      <c r="B6" s="29">
        <v>3</v>
      </c>
      <c r="C6" s="22">
        <v>0</v>
      </c>
      <c r="D6" s="22">
        <v>2</v>
      </c>
      <c r="E6" s="30">
        <v>98.231594037657032</v>
      </c>
      <c r="G6" s="19" t="s">
        <v>45</v>
      </c>
      <c r="H6" s="43" t="s">
        <v>81</v>
      </c>
      <c r="I6" s="44" t="s">
        <v>96</v>
      </c>
      <c r="J6" s="64"/>
      <c r="K6" s="65"/>
    </row>
    <row r="7" spans="1:15" x14ac:dyDescent="0.2">
      <c r="A7" s="28">
        <v>27.598061265063247</v>
      </c>
      <c r="B7" s="29">
        <v>2</v>
      </c>
      <c r="C7" s="22">
        <v>1</v>
      </c>
      <c r="D7" s="22">
        <v>3</v>
      </c>
      <c r="E7" s="30">
        <v>97.916242235927356</v>
      </c>
      <c r="G7" s="19" t="s">
        <v>46</v>
      </c>
      <c r="H7" s="43" t="s">
        <v>81</v>
      </c>
      <c r="I7" s="44" t="s">
        <v>100</v>
      </c>
      <c r="J7" s="64"/>
      <c r="K7" s="65" t="s">
        <v>123</v>
      </c>
    </row>
    <row r="8" spans="1:15" x14ac:dyDescent="0.2">
      <c r="A8" s="28">
        <v>36.240450994606007</v>
      </c>
      <c r="B8" s="29">
        <v>3</v>
      </c>
      <c r="C8" s="22">
        <v>0</v>
      </c>
      <c r="D8" s="22">
        <v>3</v>
      </c>
      <c r="E8" s="30">
        <v>99.969030980388354</v>
      </c>
      <c r="G8" s="19" t="s">
        <v>47</v>
      </c>
      <c r="H8" s="43" t="s">
        <v>82</v>
      </c>
      <c r="I8" s="44" t="s">
        <v>99</v>
      </c>
      <c r="J8" s="64"/>
      <c r="K8" s="65"/>
    </row>
    <row r="9" spans="1:15" x14ac:dyDescent="0.2">
      <c r="A9" s="28">
        <v>40.812384238240817</v>
      </c>
      <c r="B9" s="29">
        <v>4</v>
      </c>
      <c r="C9" s="22">
        <v>2</v>
      </c>
      <c r="D9" s="22">
        <v>1</v>
      </c>
      <c r="E9" s="30">
        <v>96.529529537749497</v>
      </c>
      <c r="G9" s="19" t="s">
        <v>48</v>
      </c>
      <c r="H9" s="43" t="s">
        <v>82</v>
      </c>
      <c r="I9" s="44" t="s">
        <v>98</v>
      </c>
      <c r="J9" s="64" t="s">
        <v>124</v>
      </c>
      <c r="K9" s="65" t="s">
        <v>100</v>
      </c>
      <c r="L9" s="32">
        <v>-8</v>
      </c>
    </row>
    <row r="10" spans="1:15" ht="16" x14ac:dyDescent="0.2">
      <c r="A10" s="28">
        <v>35.41256875993929</v>
      </c>
      <c r="B10" s="29">
        <v>4</v>
      </c>
      <c r="C10" s="22">
        <v>2</v>
      </c>
      <c r="D10" s="22">
        <v>3</v>
      </c>
      <c r="E10" s="30">
        <v>95.640112623714714</v>
      </c>
      <c r="O10" s="23"/>
    </row>
    <row r="11" spans="1:15" ht="16" x14ac:dyDescent="0.2">
      <c r="A11" s="28">
        <v>35.947833359556995</v>
      </c>
      <c r="B11" s="29">
        <v>3</v>
      </c>
      <c r="C11" s="22">
        <v>1</v>
      </c>
      <c r="D11" s="22">
        <v>3</v>
      </c>
      <c r="E11" s="30">
        <v>97.299656204338064</v>
      </c>
      <c r="O11" s="23"/>
    </row>
    <row r="12" spans="1:15" ht="16" x14ac:dyDescent="0.2">
      <c r="A12" s="28">
        <v>37.431823971639972</v>
      </c>
      <c r="B12" s="29">
        <v>2</v>
      </c>
      <c r="C12" s="22">
        <v>0</v>
      </c>
      <c r="D12" s="22">
        <v>2</v>
      </c>
      <c r="E12" s="30">
        <v>99.440257416463666</v>
      </c>
      <c r="G12" s="27" t="s">
        <v>57</v>
      </c>
      <c r="O12" s="23"/>
    </row>
    <row r="13" spans="1:15" x14ac:dyDescent="0.2">
      <c r="A13" s="28">
        <v>37.836242705683667</v>
      </c>
      <c r="B13" s="29">
        <v>2</v>
      </c>
      <c r="C13" s="22">
        <v>1</v>
      </c>
      <c r="D13" s="22">
        <v>4</v>
      </c>
      <c r="E13" s="30">
        <v>95.190314436850088</v>
      </c>
    </row>
    <row r="14" spans="1:15" x14ac:dyDescent="0.2">
      <c r="A14" s="28">
        <v>42.81297854621414</v>
      </c>
      <c r="B14" s="29">
        <v>4</v>
      </c>
      <c r="C14" s="22">
        <v>0</v>
      </c>
      <c r="D14" s="22">
        <v>5</v>
      </c>
      <c r="E14" s="30">
        <v>98.506152826129494</v>
      </c>
      <c r="F14" s="39" t="s">
        <v>84</v>
      </c>
      <c r="G14" s="39">
        <f>COUNTIFS(A2:A31,"&gt;=30",A2:A31,"&lt;50")</f>
        <v>23</v>
      </c>
      <c r="K14" s="39" t="s">
        <v>95</v>
      </c>
    </row>
    <row r="15" spans="1:15" x14ac:dyDescent="0.2">
      <c r="A15" s="28">
        <v>42.936896770326506</v>
      </c>
      <c r="B15" s="29">
        <v>4</v>
      </c>
      <c r="C15" s="22">
        <v>1</v>
      </c>
      <c r="D15" s="22">
        <v>2</v>
      </c>
      <c r="E15" s="30">
        <v>96.906524906285085</v>
      </c>
      <c r="F15" s="39" t="s">
        <v>85</v>
      </c>
      <c r="G15" s="39">
        <f>COUNTIFS(A2:A31,"&lt;=30")</f>
        <v>4</v>
      </c>
      <c r="K15" t="s">
        <v>94</v>
      </c>
    </row>
    <row r="16" spans="1:15" ht="16" x14ac:dyDescent="0.2">
      <c r="A16" s="28">
        <v>31.386060890770182</v>
      </c>
      <c r="B16" s="29">
        <v>1</v>
      </c>
      <c r="C16" s="22">
        <v>0</v>
      </c>
      <c r="D16" s="22">
        <v>3</v>
      </c>
      <c r="E16" s="30">
        <v>96.177755107997399</v>
      </c>
      <c r="F16" s="39" t="s">
        <v>86</v>
      </c>
      <c r="G16" s="39">
        <f>COUNTIFS(A2:A31,"&gt;=50")</f>
        <v>3</v>
      </c>
      <c r="J16" s="32" t="s">
        <v>125</v>
      </c>
      <c r="O16" s="23"/>
    </row>
    <row r="17" spans="1:15" ht="16" x14ac:dyDescent="0.2">
      <c r="A17" s="28">
        <v>34.072862800934324</v>
      </c>
      <c r="B17" s="29">
        <v>4</v>
      </c>
      <c r="C17" s="22">
        <v>2</v>
      </c>
      <c r="D17" s="22">
        <v>3</v>
      </c>
      <c r="E17" s="30">
        <v>98.030617819156134</v>
      </c>
      <c r="G17" s="40" t="s">
        <v>87</v>
      </c>
      <c r="O17" s="23"/>
    </row>
    <row r="18" spans="1:15" ht="16" x14ac:dyDescent="0.2">
      <c r="A18" s="28">
        <v>48.17037676485981</v>
      </c>
      <c r="B18" s="29">
        <v>1</v>
      </c>
      <c r="C18" s="22">
        <v>2</v>
      </c>
      <c r="D18" s="22">
        <v>3</v>
      </c>
      <c r="E18" s="30">
        <v>98.696537931249182</v>
      </c>
      <c r="O18" s="24"/>
    </row>
    <row r="19" spans="1:15" x14ac:dyDescent="0.2">
      <c r="A19" s="28">
        <v>21.027094647712001</v>
      </c>
      <c r="B19" s="29">
        <v>1</v>
      </c>
      <c r="C19" s="22">
        <v>2</v>
      </c>
      <c r="D19" s="22">
        <v>2</v>
      </c>
      <c r="E19" s="30">
        <v>102.15516557179049</v>
      </c>
      <c r="G19" s="71" t="s">
        <v>72</v>
      </c>
      <c r="H19" s="71"/>
      <c r="I19" s="71"/>
      <c r="J19" s="71"/>
      <c r="K19" s="71"/>
      <c r="L19" s="71"/>
      <c r="M19" s="71"/>
      <c r="N19" s="71"/>
    </row>
    <row r="20" spans="1:15" ht="16" x14ac:dyDescent="0.2">
      <c r="A20" s="28">
        <v>20.969778862168461</v>
      </c>
      <c r="B20" s="29">
        <v>1</v>
      </c>
      <c r="C20" s="22">
        <v>2</v>
      </c>
      <c r="D20" s="22">
        <v>4</v>
      </c>
      <c r="E20" s="30">
        <v>96.640114155483701</v>
      </c>
      <c r="G20" s="71"/>
      <c r="H20" s="71"/>
      <c r="I20" s="71"/>
      <c r="J20" s="71"/>
      <c r="K20" s="71"/>
      <c r="L20" s="71"/>
      <c r="M20" s="71"/>
      <c r="N20" s="71"/>
      <c r="O20" s="24"/>
    </row>
    <row r="21" spans="1:15" ht="16" x14ac:dyDescent="0.2">
      <c r="A21" s="28">
        <v>47.717433283958798</v>
      </c>
      <c r="B21" s="29">
        <v>2</v>
      </c>
      <c r="C21" s="22">
        <v>0</v>
      </c>
      <c r="D21" s="22">
        <v>4</v>
      </c>
      <c r="E21" s="30">
        <v>99.897947842591478</v>
      </c>
      <c r="H21" t="s">
        <v>88</v>
      </c>
      <c r="I21" s="41" t="s">
        <v>91</v>
      </c>
      <c r="J21" s="46">
        <v>3.0000000000000001E-3</v>
      </c>
      <c r="K21" s="39" t="s">
        <v>101</v>
      </c>
      <c r="O21" s="23"/>
    </row>
    <row r="22" spans="1:15" ht="16" x14ac:dyDescent="0.2">
      <c r="A22" s="28">
        <v>45.535521101724271</v>
      </c>
      <c r="B22" s="29">
        <v>4</v>
      </c>
      <c r="C22" s="22">
        <v>2</v>
      </c>
      <c r="D22" s="22">
        <v>1</v>
      </c>
      <c r="E22" s="30">
        <v>99.045771394361466</v>
      </c>
      <c r="I22" s="42"/>
      <c r="O22" s="25"/>
    </row>
    <row r="23" spans="1:15" x14ac:dyDescent="0.2">
      <c r="A23" s="28">
        <v>47.055881625552473</v>
      </c>
      <c r="B23" s="29">
        <v>3</v>
      </c>
      <c r="C23" s="22">
        <v>0</v>
      </c>
      <c r="D23" s="22">
        <v>2</v>
      </c>
      <c r="E23" s="30">
        <v>98.620713599126759</v>
      </c>
      <c r="F23" s="41" t="s">
        <v>89</v>
      </c>
      <c r="G23" s="41" t="s">
        <v>90</v>
      </c>
      <c r="H23" t="s">
        <v>93</v>
      </c>
      <c r="I23" s="45" t="s">
        <v>92</v>
      </c>
    </row>
    <row r="24" spans="1:15" ht="16" x14ac:dyDescent="0.2">
      <c r="A24" s="28">
        <v>41.129887902744386</v>
      </c>
      <c r="B24" s="29">
        <v>5</v>
      </c>
      <c r="C24" s="22">
        <v>0</v>
      </c>
      <c r="D24" s="22">
        <v>2</v>
      </c>
      <c r="E24" s="30">
        <v>100.81792785254147</v>
      </c>
      <c r="O24" s="26"/>
    </row>
    <row r="25" spans="1:15" ht="17" thickBot="1" x14ac:dyDescent="0.25">
      <c r="A25" s="28">
        <v>50.452270780107895</v>
      </c>
      <c r="B25" s="29">
        <v>4</v>
      </c>
      <c r="C25" s="22">
        <v>2</v>
      </c>
      <c r="D25" s="22">
        <v>4</v>
      </c>
      <c r="E25" s="30">
        <v>98.054100535533848</v>
      </c>
      <c r="G25" s="15" t="s">
        <v>34</v>
      </c>
      <c r="H25" s="15"/>
      <c r="O25" s="24"/>
    </row>
    <row r="26" spans="1:15" ht="17" thickTop="1" x14ac:dyDescent="0.2">
      <c r="A26" s="28">
        <v>39.624196360539045</v>
      </c>
      <c r="B26" s="29">
        <v>2</v>
      </c>
      <c r="C26" s="22">
        <v>2</v>
      </c>
      <c r="D26" s="22">
        <v>3</v>
      </c>
      <c r="E26" s="30">
        <v>102.46926129427142</v>
      </c>
      <c r="O26" s="26"/>
    </row>
    <row r="27" spans="1:15" ht="16" x14ac:dyDescent="0.2">
      <c r="A27" s="28">
        <v>41.015814518517878</v>
      </c>
      <c r="B27" s="29">
        <v>1</v>
      </c>
      <c r="C27" s="22">
        <v>2</v>
      </c>
      <c r="D27" s="22">
        <v>2</v>
      </c>
      <c r="E27" s="30">
        <v>96.512469688445151</v>
      </c>
      <c r="O27" s="25"/>
    </row>
    <row r="28" spans="1:15" ht="16" x14ac:dyDescent="0.2">
      <c r="A28" s="28">
        <v>34.592645360268826</v>
      </c>
      <c r="B28" s="29">
        <v>4</v>
      </c>
      <c r="C28" s="22">
        <v>1</v>
      </c>
      <c r="D28" s="22">
        <v>2</v>
      </c>
      <c r="E28" s="30">
        <v>95.900619437683304</v>
      </c>
      <c r="O28" s="24"/>
    </row>
    <row r="29" spans="1:15" ht="16" x14ac:dyDescent="0.2">
      <c r="A29" s="28">
        <v>21.308923137536695</v>
      </c>
      <c r="B29" s="29">
        <v>1</v>
      </c>
      <c r="C29" s="22">
        <v>1</v>
      </c>
      <c r="D29" s="22">
        <v>4</v>
      </c>
      <c r="E29" s="30">
        <v>95.62457904801154</v>
      </c>
      <c r="O29" s="26"/>
    </row>
    <row r="30" spans="1:15" ht="16" x14ac:dyDescent="0.2">
      <c r="A30" s="28">
        <v>52.527655868931163</v>
      </c>
      <c r="B30" s="29">
        <v>1</v>
      </c>
      <c r="C30" s="22">
        <v>1</v>
      </c>
      <c r="D30" s="22">
        <v>6</v>
      </c>
      <c r="E30" s="30">
        <v>100.68133124306024</v>
      </c>
      <c r="O30" s="25"/>
    </row>
    <row r="31" spans="1:15" ht="16" x14ac:dyDescent="0.2">
      <c r="A31" s="28">
        <v>41.873019760682688</v>
      </c>
      <c r="B31" s="29">
        <v>4</v>
      </c>
      <c r="C31" s="22">
        <v>1</v>
      </c>
      <c r="D31" s="22">
        <v>2</v>
      </c>
      <c r="E31" s="30">
        <v>95.294331897024961</v>
      </c>
      <c r="O31" s="24"/>
    </row>
  </sheetData>
  <mergeCells count="1">
    <mergeCell ref="G19:N20"/>
  </mergeCells>
  <pageMargins left="0.7" right="0.7" top="0.75" bottom="0.75" header="0.3" footer="0.3"/>
  <pageSetup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61CB8F-2C75-4DB6-A1D6-6A1E39605E6B}">
  <sheetPr codeName="Sheet1"/>
  <dimension ref="A1:J57"/>
  <sheetViews>
    <sheetView tabSelected="1" topLeftCell="A19" zoomScale="125" workbookViewId="0">
      <selection activeCell="J16" sqref="J16"/>
    </sheetView>
  </sheetViews>
  <sheetFormatPr baseColWidth="10" defaultColWidth="8.83203125" defaultRowHeight="15" x14ac:dyDescent="0.2"/>
  <sheetData>
    <row r="1" spans="1:6" x14ac:dyDescent="0.2">
      <c r="A1" t="s">
        <v>70</v>
      </c>
      <c r="E1" t="s">
        <v>62</v>
      </c>
    </row>
    <row r="2" spans="1:6" x14ac:dyDescent="0.2">
      <c r="B2" t="s">
        <v>69</v>
      </c>
    </row>
    <row r="3" spans="1:6" x14ac:dyDescent="0.2">
      <c r="B3" s="39" t="s">
        <v>35</v>
      </c>
      <c r="C3" s="39"/>
      <c r="D3" s="39"/>
      <c r="E3" s="39"/>
      <c r="F3" s="39"/>
    </row>
    <row r="4" spans="1:6" x14ac:dyDescent="0.2">
      <c r="B4" t="s">
        <v>71</v>
      </c>
    </row>
    <row r="5" spans="1:6" x14ac:dyDescent="0.2">
      <c r="B5" t="s">
        <v>36</v>
      </c>
    </row>
    <row r="9" spans="1:6" x14ac:dyDescent="0.2">
      <c r="A9" s="27" t="s">
        <v>60</v>
      </c>
    </row>
    <row r="10" spans="1:6" x14ac:dyDescent="0.2">
      <c r="A10" s="27" t="s">
        <v>65</v>
      </c>
    </row>
    <row r="11" spans="1:6" x14ac:dyDescent="0.2">
      <c r="A11" s="27" t="s">
        <v>66</v>
      </c>
    </row>
    <row r="12" spans="1:6" x14ac:dyDescent="0.2">
      <c r="A12" s="27" t="s">
        <v>54</v>
      </c>
    </row>
    <row r="13" spans="1:6" x14ac:dyDescent="0.2">
      <c r="A13" s="47" t="s">
        <v>67</v>
      </c>
      <c r="B13" s="48"/>
    </row>
    <row r="14" spans="1:6" x14ac:dyDescent="0.2">
      <c r="A14" s="27" t="s">
        <v>68</v>
      </c>
    </row>
    <row r="21" spans="1:10" x14ac:dyDescent="0.2">
      <c r="A21" s="72" t="s">
        <v>102</v>
      </c>
      <c r="B21" s="72"/>
      <c r="C21" s="72"/>
      <c r="D21" s="72"/>
      <c r="E21" s="72"/>
      <c r="F21" s="72"/>
      <c r="G21" s="72"/>
      <c r="H21" s="72"/>
      <c r="I21" s="72"/>
      <c r="J21" s="72"/>
    </row>
    <row r="22" spans="1:10" x14ac:dyDescent="0.2">
      <c r="A22" s="72"/>
      <c r="B22" s="72"/>
      <c r="C22" s="72"/>
      <c r="D22" s="72"/>
      <c r="E22" s="72"/>
      <c r="F22" s="72"/>
      <c r="G22" s="72"/>
      <c r="H22" s="72"/>
      <c r="I22" s="72"/>
      <c r="J22" s="72"/>
    </row>
    <row r="25" spans="1:10" x14ac:dyDescent="0.2">
      <c r="A25" s="70" t="s">
        <v>74</v>
      </c>
      <c r="B25" s="70"/>
      <c r="C25" s="70"/>
      <c r="D25" s="70"/>
      <c r="E25" s="70"/>
      <c r="F25" s="70"/>
      <c r="G25" s="70"/>
      <c r="H25" s="70"/>
      <c r="I25" s="70"/>
      <c r="J25" s="70"/>
    </row>
    <row r="26" spans="1:10" x14ac:dyDescent="0.2">
      <c r="A26" s="70"/>
      <c r="B26" s="70"/>
      <c r="C26" s="70"/>
      <c r="D26" s="70"/>
      <c r="E26" s="70"/>
      <c r="F26" s="70"/>
      <c r="G26" s="70"/>
      <c r="H26" s="70"/>
      <c r="I26" s="70"/>
      <c r="J26" s="70"/>
    </row>
    <row r="27" spans="1:10" x14ac:dyDescent="0.2">
      <c r="A27" s="70"/>
      <c r="B27" s="70"/>
      <c r="C27" s="70"/>
      <c r="D27" s="70"/>
      <c r="E27" s="70"/>
      <c r="F27" s="70"/>
      <c r="G27" s="70"/>
      <c r="H27" s="70"/>
      <c r="I27" s="70"/>
      <c r="J27" s="70"/>
    </row>
    <row r="28" spans="1:10" x14ac:dyDescent="0.2">
      <c r="A28" s="70"/>
      <c r="B28" s="70"/>
      <c r="C28" s="70"/>
      <c r="D28" s="70"/>
      <c r="E28" s="70"/>
      <c r="F28" s="70"/>
      <c r="G28" s="70"/>
      <c r="H28" s="70"/>
      <c r="I28" s="70"/>
      <c r="J28" s="70"/>
    </row>
    <row r="29" spans="1:10" x14ac:dyDescent="0.2">
      <c r="C29" t="s">
        <v>116</v>
      </c>
      <c r="D29" t="s">
        <v>117</v>
      </c>
    </row>
    <row r="30" spans="1:10" x14ac:dyDescent="0.2">
      <c r="B30" t="s">
        <v>114</v>
      </c>
      <c r="C30">
        <v>138</v>
      </c>
      <c r="D30">
        <v>10</v>
      </c>
    </row>
    <row r="31" spans="1:10" x14ac:dyDescent="0.2">
      <c r="B31" t="s">
        <v>115</v>
      </c>
      <c r="C31">
        <v>129</v>
      </c>
      <c r="D31">
        <v>4</v>
      </c>
      <c r="F31" s="39">
        <v>49.18</v>
      </c>
    </row>
    <row r="32" spans="1:10" x14ac:dyDescent="0.2">
      <c r="A32" s="63">
        <v>0.95</v>
      </c>
    </row>
    <row r="33" spans="1:6" x14ac:dyDescent="0.2">
      <c r="A33" s="63">
        <v>1.5</v>
      </c>
      <c r="B33" t="s">
        <v>118</v>
      </c>
      <c r="C33">
        <v>1.2</v>
      </c>
      <c r="F33" s="32" t="s">
        <v>120</v>
      </c>
    </row>
    <row r="34" spans="1:6" x14ac:dyDescent="0.2">
      <c r="A34">
        <v>130</v>
      </c>
      <c r="B34" t="s">
        <v>119</v>
      </c>
      <c r="C34">
        <v>2.5</v>
      </c>
      <c r="F34" s="32" t="s">
        <v>121</v>
      </c>
    </row>
    <row r="35" spans="1:6" x14ac:dyDescent="0.2">
      <c r="F35" s="32" t="s">
        <v>122</v>
      </c>
    </row>
    <row r="43" spans="1:6" ht="14.5" customHeight="1" x14ac:dyDescent="0.2"/>
    <row r="53" spans="1:10" ht="14.5" customHeight="1" x14ac:dyDescent="0.2"/>
    <row r="56" spans="1:10" x14ac:dyDescent="0.2">
      <c r="A56" s="31"/>
      <c r="B56" s="31"/>
      <c r="C56" s="31"/>
      <c r="D56" s="31"/>
      <c r="E56" s="31"/>
      <c r="F56" s="31"/>
      <c r="G56" s="31"/>
      <c r="H56" s="31"/>
      <c r="I56" s="31"/>
      <c r="J56" s="31"/>
    </row>
    <row r="57" spans="1:10" x14ac:dyDescent="0.2">
      <c r="A57" s="31"/>
      <c r="B57" s="31"/>
      <c r="C57" s="31"/>
      <c r="D57" s="31"/>
      <c r="E57" s="31"/>
      <c r="F57" s="31"/>
      <c r="G57" s="31"/>
      <c r="H57" s="31"/>
      <c r="I57" s="31"/>
      <c r="J57" s="31"/>
    </row>
  </sheetData>
  <mergeCells count="2">
    <mergeCell ref="A21:J22"/>
    <mergeCell ref="A25:J28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ChartDataSheet_</vt:lpstr>
      <vt:lpstr>Q1</vt:lpstr>
      <vt:lpstr>Q2</vt:lpstr>
      <vt:lpstr>Q3</vt:lpstr>
      <vt:lpstr>Q4-Q7</vt:lpstr>
    </vt:vector>
  </TitlesOfParts>
  <Company>U.S. Army - FT. Sam Houston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Cynthia.Childress</dc:creator>
  <cp:lastModifiedBy>Chelsea Fleckenstein</cp:lastModifiedBy>
  <dcterms:created xsi:type="dcterms:W3CDTF">2010-06-28T02:28:34Z</dcterms:created>
  <dcterms:modified xsi:type="dcterms:W3CDTF">2020-10-06T17:26:10Z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Workbook id">
    <vt:lpwstr>f16f66d9-21f1-4286-9a25-09804d41832f</vt:lpwstr>
  </property>
  <property fmtid="{D5CDD505-2E9C-101B-9397-08002B2CF9AE}" pid="3" name="Workbook type">
    <vt:lpwstr>Custom</vt:lpwstr>
  </property>
  <property fmtid="{D5CDD505-2E9C-101B-9397-08002B2CF9AE}" pid="4" name="Workbook version">
    <vt:lpwstr>Custom</vt:lpwstr>
  </property>
</Properties>
</file>